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0" windowWidth="20730" windowHeight="11760" firstSheet="1" activeTab="1"/>
  </bookViews>
  <sheets>
    <sheet name="LSL calc" sheetId="8" state="hidden" r:id="rId1"/>
    <sheet name="Website calculators" sheetId="7" r:id="rId2"/>
    <sheet name="150501 p1" sheetId="5" state="hidden" r:id="rId3"/>
    <sheet name="150501 p2" sheetId="4" state="hidden" r:id="rId4"/>
    <sheet name="Sheet1" sheetId="1" r:id="rId5"/>
    <sheet name="Sheet2" sheetId="2" r:id="rId6"/>
    <sheet name="Sheet3" sheetId="3" r:id="rId7"/>
  </sheets>
  <definedNames>
    <definedName name="_xlnm.Print_Area" localSheetId="2">'150501 p1'!$A$1:$E$55</definedName>
    <definedName name="_xlnm.Print_Area" localSheetId="3">'150501 p2'!$A$1:$H$41</definedName>
    <definedName name="_xlnm.Print_Area" localSheetId="0">'LSL calc'!$A$1:$I$31</definedName>
    <definedName name="yes">'Website calculators'!$E$81</definedName>
  </definedNames>
  <calcPr calcId="145621"/>
</workbook>
</file>

<file path=xl/calcChain.xml><?xml version="1.0" encoding="utf-8"?>
<calcChain xmlns="http://schemas.openxmlformats.org/spreadsheetml/2006/main">
  <c r="B39" i="7" l="1"/>
  <c r="H29" i="7" l="1"/>
  <c r="H31" i="7"/>
  <c r="H30" i="7"/>
  <c r="B41" i="7" l="1"/>
  <c r="C43" i="7" s="1"/>
  <c r="H23" i="8"/>
  <c r="H7" i="8"/>
  <c r="B102" i="7"/>
  <c r="B75" i="7"/>
  <c r="Q53" i="7"/>
  <c r="H36" i="7" s="1"/>
  <c r="E2" i="8"/>
  <c r="J7" i="8"/>
  <c r="E7" i="8"/>
  <c r="B7" i="8"/>
  <c r="B10" i="8" s="1"/>
  <c r="A131" i="7"/>
  <c r="A132" i="7"/>
  <c r="A130" i="7"/>
  <c r="A129" i="7"/>
  <c r="A128" i="7"/>
  <c r="H46" i="8"/>
  <c r="H25" i="8" l="1"/>
  <c r="E29" i="8" s="1"/>
  <c r="B131" i="7" s="1"/>
  <c r="H37" i="7"/>
  <c r="H35" i="7"/>
  <c r="E13" i="8"/>
  <c r="E15" i="8" s="1"/>
  <c r="B122" i="7" s="1"/>
  <c r="E17" i="8"/>
  <c r="E18" i="8" s="1"/>
  <c r="E3" i="8"/>
  <c r="H8" i="8"/>
  <c r="H9" i="8"/>
  <c r="H11" i="8" s="1"/>
  <c r="H15" i="8" s="1"/>
  <c r="H43" i="7" l="1"/>
  <c r="C37" i="7" s="1"/>
  <c r="E20" i="8"/>
  <c r="B124" i="7" s="1"/>
  <c r="H13" i="8"/>
  <c r="H18" i="8" s="1"/>
  <c r="E28" i="8" s="1"/>
  <c r="B130" i="7" s="1"/>
  <c r="E22" i="8" l="1"/>
  <c r="B126" i="7" s="1"/>
  <c r="E27" i="8" l="1"/>
  <c r="B129" i="7" s="1"/>
  <c r="B132" i="7" s="1"/>
  <c r="E30" i="8" l="1"/>
  <c r="AD36" i="7"/>
  <c r="AD46" i="7" s="1"/>
  <c r="AC36" i="7"/>
  <c r="AC46" i="7" s="1"/>
  <c r="B22" i="7"/>
  <c r="C24" i="7" s="1"/>
  <c r="C13" i="7"/>
  <c r="B90" i="7" l="1"/>
  <c r="Q46" i="7"/>
  <c r="Q34" i="7"/>
  <c r="F35" i="7" l="1"/>
  <c r="F37" i="7"/>
  <c r="F36" i="7"/>
  <c r="C32" i="7"/>
  <c r="G36" i="7"/>
  <c r="G35" i="7"/>
  <c r="G37" i="7"/>
  <c r="G46" i="7"/>
  <c r="F46" i="7"/>
  <c r="F43" i="7" l="1"/>
  <c r="C35" i="7" s="1"/>
  <c r="G43" i="7"/>
  <c r="C36" i="7" s="1"/>
  <c r="C47" i="7" l="1"/>
  <c r="B45" i="7" s="1"/>
</calcChain>
</file>

<file path=xl/sharedStrings.xml><?xml version="1.0" encoding="utf-8"?>
<sst xmlns="http://schemas.openxmlformats.org/spreadsheetml/2006/main" count="294" uniqueCount="199">
  <si>
    <r>
      <t xml:space="preserve">2.      </t>
    </r>
    <r>
      <rPr>
        <b/>
        <u/>
        <sz val="12"/>
        <color indexed="8"/>
        <rFont val="Arial"/>
        <family val="2"/>
      </rPr>
      <t>MANSE PROVIDED</t>
    </r>
  </si>
  <si>
    <r>
      <t xml:space="preserve">3.     </t>
    </r>
    <r>
      <rPr>
        <b/>
        <u/>
        <sz val="12"/>
        <color indexed="8"/>
        <rFont val="Arial"/>
        <family val="2"/>
      </rPr>
      <t>STIPEND SUPPLEMENT FOR MINISTRY STAFF ELIGIBLE FOR EPFB</t>
    </r>
  </si>
  <si>
    <t>Agreed payments above the basic stipend that have been approved by the Congregation, Presbytery and the Committee on Ministry Resourcing are to be paid by Treasurers as 50% cash and 50% EPFB.  The Stipend supplement is to be determined as a percentage above minimum stipend and is only applied to the Stipend - Cash and EPFB.  The payment of stipend supplements cannot be used to increase (or be based on) superannuation or ministry allowance.</t>
  </si>
  <si>
    <r>
      <t xml:space="preserve">4.     </t>
    </r>
    <r>
      <rPr>
        <b/>
        <u/>
        <sz val="12"/>
        <color indexed="8"/>
        <rFont val="Arial"/>
        <family val="2"/>
      </rPr>
      <t>MINISTRY EXPENSES ALLOWANCE</t>
    </r>
  </si>
  <si>
    <t>QTC Principal and Lecturers:</t>
  </si>
  <si>
    <t>pm</t>
  </si>
  <si>
    <t>Director Ministry Resourcing / Christian Education</t>
  </si>
  <si>
    <t>Ministers, etc:</t>
  </si>
  <si>
    <t>Urban Charge:</t>
  </si>
  <si>
    <t>Provincial Charge:</t>
  </si>
  <si>
    <t>Rural Charge:</t>
  </si>
  <si>
    <t>Remote Charge:</t>
  </si>
  <si>
    <r>
      <t xml:space="preserve">6.      </t>
    </r>
    <r>
      <rPr>
        <b/>
        <u/>
        <sz val="11"/>
        <color indexed="8"/>
        <rFont val="Arial"/>
        <family val="2"/>
      </rPr>
      <t>STUDY LEAVE</t>
    </r>
  </si>
  <si>
    <t>Ministers, Accredited Ministry Workers and Deaconesses are entitled to 7 days study leave per year (non-cumulative), which is to be in accordance with Finance and Administration Board Regulation 110.12.</t>
  </si>
  <si>
    <r>
      <t xml:space="preserve">7.     </t>
    </r>
    <r>
      <rPr>
        <b/>
        <u/>
        <sz val="12"/>
        <color indexed="8"/>
        <rFont val="Arial"/>
        <family val="2"/>
      </rPr>
      <t>ADDITIONAL INFORMATION</t>
    </r>
  </si>
  <si>
    <t>Pulpit Supply Fees</t>
  </si>
  <si>
    <t>$100 for the first service</t>
  </si>
  <si>
    <t>The fee for a second service should be negotiated</t>
  </si>
  <si>
    <t>Travel reimbursement of 40c/km</t>
  </si>
  <si>
    <t>Interim Moderator / Moderator of an Appointment Charge</t>
  </si>
  <si>
    <t>Not less than $100 for the first service</t>
  </si>
  <si>
    <t>Not less than $100 per meeting payable to the minister</t>
  </si>
  <si>
    <t>Wayne Fry</t>
  </si>
  <si>
    <t>Convener - Stipends Commission</t>
  </si>
  <si>
    <t xml:space="preserve"> </t>
  </si>
  <si>
    <t>STIPENDS SCHEDULE</t>
  </si>
  <si>
    <t>By Church Office</t>
  </si>
  <si>
    <t>By Treasurers</t>
  </si>
  <si>
    <t>Stipend - Cash Component</t>
  </si>
  <si>
    <r>
      <t xml:space="preserve">$       </t>
    </r>
    <r>
      <rPr>
        <b/>
        <sz val="10"/>
        <color indexed="8"/>
        <rFont val="Arial"/>
        <family val="2"/>
      </rPr>
      <t>(1a)</t>
    </r>
  </si>
  <si>
    <t>Expense-Payment Fringe Benefit</t>
  </si>
  <si>
    <r>
      <t xml:space="preserve">$      </t>
    </r>
    <r>
      <rPr>
        <b/>
        <sz val="10"/>
        <color indexed="8"/>
        <rFont val="Arial"/>
        <family val="2"/>
      </rPr>
      <t xml:space="preserve"> (1b)</t>
    </r>
  </si>
  <si>
    <t>Superannuation</t>
  </si>
  <si>
    <r>
      <t xml:space="preserve">$       </t>
    </r>
    <r>
      <rPr>
        <b/>
        <sz val="10"/>
        <color indexed="8"/>
        <rFont val="Arial"/>
        <family val="2"/>
      </rPr>
      <t>(1c)</t>
    </r>
  </si>
  <si>
    <t>If manse provided deduct accommodation</t>
  </si>
  <si>
    <r>
      <t xml:space="preserve">$      </t>
    </r>
    <r>
      <rPr>
        <b/>
        <sz val="10"/>
        <color indexed="8"/>
        <rFont val="Arial"/>
        <family val="2"/>
      </rPr>
      <t xml:space="preserve">  (2)</t>
    </r>
  </si>
  <si>
    <t>Ministry Allowance</t>
  </si>
  <si>
    <r>
      <t xml:space="preserve">$       </t>
    </r>
    <r>
      <rPr>
        <b/>
        <sz val="10"/>
        <color indexed="8"/>
        <rFont val="Arial"/>
        <family val="2"/>
      </rPr>
      <t xml:space="preserve"> (4)</t>
    </r>
  </si>
  <si>
    <t>Stipend Supplement</t>
  </si>
  <si>
    <r>
      <t xml:space="preserve">$      </t>
    </r>
    <r>
      <rPr>
        <b/>
        <sz val="10"/>
        <color indexed="8"/>
        <rFont val="Arial"/>
        <family val="2"/>
      </rPr>
      <t xml:space="preserve">  (3)</t>
    </r>
  </si>
  <si>
    <t>Increase</t>
  </si>
  <si>
    <t>Super</t>
  </si>
  <si>
    <t>TOTAL</t>
  </si>
  <si>
    <t>$</t>
  </si>
  <si>
    <r>
      <t xml:space="preserve">1.      </t>
    </r>
    <r>
      <rPr>
        <b/>
        <sz val="12"/>
        <color indexed="8"/>
        <rFont val="Arial"/>
        <family val="2"/>
      </rPr>
      <t>MONTHLY STIPEND and SUPERANNUATION</t>
    </r>
  </si>
  <si>
    <t>AWOTE</t>
  </si>
  <si>
    <t>Employee Category</t>
  </si>
  <si>
    <t>Zone</t>
  </si>
  <si>
    <t>Cash Stipend</t>
  </si>
  <si>
    <t>EPFB</t>
  </si>
  <si>
    <t>(1 a)</t>
  </si>
  <si>
    <t>(1 b)</t>
  </si>
  <si>
    <t>(1c)</t>
  </si>
  <si>
    <t>Ministers (including</t>
  </si>
  <si>
    <t>Urban</t>
  </si>
  <si>
    <t>Provincial</t>
  </si>
  <si>
    <t>Rural</t>
  </si>
  <si>
    <t>Remote</t>
  </si>
  <si>
    <t>Director MR / CE</t>
  </si>
  <si>
    <t>QTC Principal</t>
  </si>
  <si>
    <t>QTC Lecturers</t>
  </si>
  <si>
    <t>MTN Trainees</t>
  </si>
  <si>
    <t>Check</t>
  </si>
  <si>
    <t>Manse</t>
  </si>
  <si>
    <r>
      <rPr>
        <b/>
        <sz val="10"/>
        <color indexed="8"/>
        <rFont val="Arial"/>
        <family val="2"/>
      </rPr>
      <t>Maximum</t>
    </r>
    <r>
      <rPr>
        <sz val="10"/>
        <color indexed="8"/>
        <rFont val="Arial"/>
        <family val="2"/>
      </rPr>
      <t xml:space="preserve"> EPFB</t>
    </r>
  </si>
  <si>
    <t>Note: PCQ Regulations require all administrative staff employment conditions to be confirmed by the Church Liaison Officer.</t>
  </si>
  <si>
    <r>
      <t xml:space="preserve">Add an extra </t>
    </r>
    <r>
      <rPr>
        <b/>
        <sz val="11"/>
        <color indexed="8"/>
        <rFont val="Arial"/>
        <family val="2"/>
      </rPr>
      <t>38c/km</t>
    </r>
    <r>
      <rPr>
        <sz val="11"/>
        <color indexed="8"/>
        <rFont val="Arial"/>
        <family val="2"/>
      </rPr>
      <t xml:space="preserve"> for distances over </t>
    </r>
    <r>
      <rPr>
        <b/>
        <sz val="11"/>
        <rFont val="Arial"/>
        <family val="2"/>
      </rPr>
      <t>14,500</t>
    </r>
    <r>
      <rPr>
        <b/>
        <sz val="11"/>
        <color indexed="8"/>
        <rFont val="Arial"/>
        <family val="2"/>
      </rPr>
      <t xml:space="preserve"> km</t>
    </r>
    <r>
      <rPr>
        <sz val="11"/>
        <color indexed="8"/>
        <rFont val="Arial"/>
        <family val="2"/>
      </rPr>
      <t xml:space="preserve"> pa for </t>
    </r>
    <r>
      <rPr>
        <b/>
        <sz val="11"/>
        <color indexed="8"/>
        <rFont val="Arial"/>
        <family val="2"/>
      </rPr>
      <t xml:space="preserve">Urban Charges, </t>
    </r>
    <r>
      <rPr>
        <sz val="11"/>
        <color indexed="8"/>
        <rFont val="Arial"/>
        <family val="2"/>
      </rPr>
      <t>an extra</t>
    </r>
    <r>
      <rPr>
        <b/>
        <sz val="11"/>
        <color indexed="8"/>
        <rFont val="Arial"/>
        <family val="2"/>
      </rPr>
      <t xml:space="preserve"> 38c/km </t>
    </r>
    <r>
      <rPr>
        <sz val="11"/>
        <color indexed="8"/>
        <rFont val="Arial"/>
        <family val="2"/>
      </rPr>
      <t>for distances over</t>
    </r>
    <r>
      <rPr>
        <b/>
        <sz val="11"/>
        <color indexed="8"/>
        <rFont val="Arial"/>
        <family val="2"/>
      </rPr>
      <t xml:space="preserve"> 15,000 km</t>
    </r>
    <r>
      <rPr>
        <sz val="11"/>
        <color indexed="8"/>
        <rFont val="Arial"/>
        <family val="2"/>
      </rPr>
      <t xml:space="preserve"> pa for </t>
    </r>
    <r>
      <rPr>
        <b/>
        <sz val="11"/>
        <color indexed="8"/>
        <rFont val="Arial"/>
        <family val="2"/>
      </rPr>
      <t xml:space="preserve">Provincial Charges, </t>
    </r>
    <r>
      <rPr>
        <sz val="11"/>
        <color indexed="8"/>
        <rFont val="Arial"/>
        <family val="2"/>
      </rPr>
      <t xml:space="preserve">an extra </t>
    </r>
    <r>
      <rPr>
        <b/>
        <sz val="11"/>
        <color indexed="8"/>
        <rFont val="Arial"/>
        <family val="2"/>
      </rPr>
      <t>46c/km</t>
    </r>
    <r>
      <rPr>
        <sz val="11"/>
        <color indexed="8"/>
        <rFont val="Arial"/>
        <family val="2"/>
      </rPr>
      <t xml:space="preserve"> for distances over </t>
    </r>
    <r>
      <rPr>
        <b/>
        <sz val="11"/>
        <color indexed="8"/>
        <rFont val="Arial"/>
        <family val="2"/>
      </rPr>
      <t>17,500 km</t>
    </r>
    <r>
      <rPr>
        <sz val="11"/>
        <color indexed="8"/>
        <rFont val="Arial"/>
        <family val="2"/>
      </rPr>
      <t xml:space="preserve"> pa for </t>
    </r>
    <r>
      <rPr>
        <b/>
        <sz val="11"/>
        <color indexed="8"/>
        <rFont val="Arial"/>
        <family val="2"/>
      </rPr>
      <t xml:space="preserve">Rural Charges </t>
    </r>
    <r>
      <rPr>
        <sz val="11"/>
        <color indexed="8"/>
        <rFont val="Arial"/>
        <family val="2"/>
      </rPr>
      <t>and an</t>
    </r>
    <r>
      <rPr>
        <b/>
        <sz val="11"/>
        <color indexed="8"/>
        <rFont val="Arial"/>
        <family val="2"/>
      </rPr>
      <t xml:space="preserve"> extra 46c/km </t>
    </r>
    <r>
      <rPr>
        <sz val="11"/>
        <color indexed="8"/>
        <rFont val="Arial"/>
        <family val="2"/>
      </rPr>
      <t>for distances over</t>
    </r>
    <r>
      <rPr>
        <b/>
        <sz val="11"/>
        <color indexed="8"/>
        <rFont val="Arial"/>
        <family val="2"/>
      </rPr>
      <t xml:space="preserve"> 20,000 km </t>
    </r>
    <r>
      <rPr>
        <sz val="11"/>
        <color indexed="8"/>
        <rFont val="Arial"/>
        <family val="2"/>
      </rPr>
      <t>pa for</t>
    </r>
    <r>
      <rPr>
        <b/>
        <sz val="11"/>
        <color indexed="8"/>
        <rFont val="Arial"/>
        <family val="2"/>
      </rPr>
      <t xml:space="preserve"> Remote Charges.</t>
    </r>
    <r>
      <rPr>
        <sz val="11"/>
        <color indexed="8"/>
        <rFont val="Arial"/>
        <family val="2"/>
      </rPr>
      <t xml:space="preserve"> Ministers and Committees of Management should negotiate these extra rates.</t>
    </r>
  </si>
  <si>
    <t>1,325 *</t>
  </si>
  <si>
    <t>Home Missionaries</t>
  </si>
  <si>
    <t>Other Ministry Workers</t>
  </si>
  <si>
    <t>There are two choices - one uses a limited EPFB and the other no EBFB. Congregations need to consider which is the most effective payment means when the tax component for EPFB is included.</t>
  </si>
  <si>
    <r>
      <t xml:space="preserve">Stipends for part-time positions should be calculated on a </t>
    </r>
    <r>
      <rPr>
        <b/>
        <sz val="10"/>
        <color indexed="8"/>
        <rFont val="Arial"/>
        <family val="2"/>
      </rPr>
      <t>pro rata</t>
    </r>
    <r>
      <rPr>
        <sz val="10"/>
        <color indexed="8"/>
        <rFont val="Arial"/>
        <family val="2"/>
      </rPr>
      <t xml:space="preserve"> basis, unless otherwise approved by both the Congregation and Presbytery.</t>
    </r>
  </si>
  <si>
    <t>Specialised Ministry Workers /</t>
  </si>
  <si>
    <t>Deaconesses</t>
  </si>
  <si>
    <t>Clerk of Assembly</t>
  </si>
  <si>
    <t>1.1 Ministry Staff Eligible for EPFB</t>
  </si>
  <si>
    <t>1.2 Ministry Staff NOT Eligible for EPFB in Accordance with Tax Ruling 92/17</t>
  </si>
  <si>
    <t>1.3 Part-Time Appointees</t>
  </si>
  <si>
    <r>
      <t>Salary Package Payable fr</t>
    </r>
    <r>
      <rPr>
        <b/>
        <sz val="12"/>
        <rFont val="Arial"/>
        <family val="2"/>
      </rPr>
      <t>om 1 January 2016</t>
    </r>
  </si>
  <si>
    <t>The Stipends Commission establishes the the minimum stipends which must be paid, but encourages congregations and committees to be generous in supporting the needs of ministry staff and encourges paying ministry staff above minimum stipends where possible.</t>
  </si>
  <si>
    <t>If a manse is provided, $1,762 per month is to be deducted from the EPFB paid by the Congregation.</t>
  </si>
  <si>
    <t>* In addition the employing body (congregation or denomination) is required to pay tax on the EPFB component which is approximately $662 per month.</t>
  </si>
  <si>
    <t>Chaplains) / Licentiates</t>
  </si>
  <si>
    <t>Ministry personnel fund</t>
  </si>
  <si>
    <t>if appointed charge</t>
  </si>
  <si>
    <t>if calling charge</t>
  </si>
  <si>
    <t>min urban</t>
  </si>
  <si>
    <t>less manse</t>
  </si>
  <si>
    <t>hme miss</t>
  </si>
  <si>
    <t>LSL</t>
  </si>
  <si>
    <t>ACC</t>
  </si>
  <si>
    <t>Removal</t>
  </si>
  <si>
    <t>What is the name of your charge</t>
  </si>
  <si>
    <t>What is the subsidy?</t>
  </si>
  <si>
    <t>yes</t>
  </si>
  <si>
    <t>no</t>
  </si>
  <si>
    <t>Your monthly remittance amount for 2016 is</t>
  </si>
  <si>
    <t>Graceville</t>
  </si>
  <si>
    <t>What is the annual remuneration? (cash stipend)</t>
  </si>
  <si>
    <t>Calling</t>
  </si>
  <si>
    <t>Appointment</t>
  </si>
  <si>
    <t>Monthly remittance -  Charges receiving subsidy</t>
  </si>
  <si>
    <t>What is the name of your ministry worker?</t>
  </si>
  <si>
    <t>Monthly Cash Stipend?</t>
  </si>
  <si>
    <t>Supplement percentage</t>
  </si>
  <si>
    <t>Name of Charge</t>
  </si>
  <si>
    <t xml:space="preserve">Your monthly remittance amount </t>
  </si>
  <si>
    <t>SMP</t>
  </si>
  <si>
    <t>Assembly</t>
  </si>
  <si>
    <t>State Mission Programme</t>
  </si>
  <si>
    <t>Calling charge</t>
  </si>
  <si>
    <t>Appointment charge</t>
  </si>
  <si>
    <t>%</t>
  </si>
  <si>
    <t>Ministry Personnel</t>
  </si>
  <si>
    <t>How many of these additional workers do you have?</t>
  </si>
  <si>
    <t xml:space="preserve">MSF </t>
  </si>
  <si>
    <t>Emp rel</t>
  </si>
  <si>
    <t>contribns</t>
  </si>
  <si>
    <t>(Ministry Support Fund - prev Sustentation)</t>
  </si>
  <si>
    <t>EPFB Manse provided</t>
  </si>
  <si>
    <t>MTA</t>
  </si>
  <si>
    <t>Less book allowance</t>
  </si>
  <si>
    <t>As per regulation Page 59 (item 6)</t>
  </si>
  <si>
    <t>Total</t>
  </si>
  <si>
    <t>Monthly remittance</t>
  </si>
  <si>
    <t>Other ministry workers</t>
  </si>
  <si>
    <t>FEB - Student on Field Education</t>
  </si>
  <si>
    <t>Ministers monthly stipend (always Urban)</t>
  </si>
  <si>
    <t>Monthly remittance for Minister receiving a supplement</t>
  </si>
  <si>
    <t>LSL calculation spreadsheet</t>
  </si>
  <si>
    <t>Monthly Stipend</t>
  </si>
  <si>
    <t>Days of LSL</t>
  </si>
  <si>
    <t>LSL Stipend</t>
  </si>
  <si>
    <t>MTA (Ministry Tools Allowance)</t>
  </si>
  <si>
    <t>Percentage</t>
  </si>
  <si>
    <t xml:space="preserve">Notes: </t>
  </si>
  <si>
    <t>Enter number of LSL days</t>
  </si>
  <si>
    <t>Enter MTA entitement per region</t>
  </si>
  <si>
    <t>Enter % of entitlement</t>
  </si>
  <si>
    <t>Full month equals 30.417 days</t>
  </si>
  <si>
    <t>Adjusted entitlement</t>
  </si>
  <si>
    <t>Book allowance (100% entitlement)</t>
  </si>
  <si>
    <t>100% entitlement to monthly book allowance $150 (or adjust for % of entitlement)</t>
  </si>
  <si>
    <t>Remaining Days in month</t>
  </si>
  <si>
    <t>(payroll assumes each month = 30.417 days)</t>
  </si>
  <si>
    <t>Travel allowance</t>
  </si>
  <si>
    <t xml:space="preserve">Deduct $150 from Ministry tool allowance to obtain travel allowance amount. </t>
  </si>
  <si>
    <t>Daily rate</t>
  </si>
  <si>
    <t>LSL travel allowance per LSL day</t>
  </si>
  <si>
    <t>Calculate travel allowance based on LSL days</t>
  </si>
  <si>
    <t>Stipend based on LSL days</t>
  </si>
  <si>
    <t>c</t>
  </si>
  <si>
    <t>Travel allowance for normal work days</t>
  </si>
  <si>
    <t>Calculate travel allowance based on normal days at 100 entitlement</t>
  </si>
  <si>
    <t>Lower EPFB annual rate</t>
  </si>
  <si>
    <t>Lower EPFB daily rate</t>
  </si>
  <si>
    <t>Ministry Expense allowance</t>
  </si>
  <si>
    <t>Annualise the monthly stipend divide by 365 to obtain daily rate</t>
  </si>
  <si>
    <t>multiply daily rate by LSL days taken to obtain cash component</t>
  </si>
  <si>
    <t>Lower EPFB based on LSL days</t>
  </si>
  <si>
    <t>d</t>
  </si>
  <si>
    <t>take monthly stipend x 12 (deduct higher EPFB (1745x12) to obtain lower EPFB</t>
  </si>
  <si>
    <t>LSL Leave payment</t>
  </si>
  <si>
    <t>Take lower EPFB / 365 x days of leave equals lower EPFB</t>
  </si>
  <si>
    <t>Superannuation while on LSL</t>
  </si>
  <si>
    <t>Adjusted congregational payment</t>
  </si>
  <si>
    <t>PCQ LSL provn covers cash and lower EPFB</t>
  </si>
  <si>
    <t>Stipend</t>
  </si>
  <si>
    <t>Total owing</t>
  </si>
  <si>
    <t>LSL Calculator</t>
  </si>
  <si>
    <t>Monthly stipend</t>
  </si>
  <si>
    <t>Annual Stipend</t>
  </si>
  <si>
    <t>Assessments</t>
  </si>
  <si>
    <t>Your monthly remittance amount</t>
  </si>
  <si>
    <t>Specialised Ministry Workers / Deaconesses/Other ministry workers</t>
  </si>
  <si>
    <t>Other ministry</t>
  </si>
  <si>
    <t>Book Allowance</t>
  </si>
  <si>
    <t>(1-15, 16,417-30.417)</t>
  </si>
  <si>
    <t>Minimum Zone Urban Stipend - per employee category</t>
  </si>
  <si>
    <t>Percentage of employment</t>
  </si>
  <si>
    <t>Total including base</t>
  </si>
  <si>
    <t>Super  9.5%</t>
  </si>
  <si>
    <t>Enter name</t>
  </si>
  <si>
    <r>
      <t>Are you a calling charge?  (</t>
    </r>
    <r>
      <rPr>
        <i/>
        <sz val="11"/>
        <color theme="1"/>
        <rFont val="Calibri"/>
        <family val="2"/>
        <scheme val="minor"/>
      </rPr>
      <t>Choose Yes or No from the dropdown menu)</t>
    </r>
  </si>
  <si>
    <t>Monthly Base Assessment</t>
  </si>
  <si>
    <t>Ministers (including Licentiates)</t>
  </si>
  <si>
    <t xml:space="preserve">Annual Allocation provided by Presbytery </t>
  </si>
  <si>
    <t>Your Annual Assembly Assessment</t>
  </si>
  <si>
    <t>Annual Student Bursary contribution based on total workers</t>
  </si>
  <si>
    <t>Monthly Student Bursary contribution</t>
  </si>
  <si>
    <t xml:space="preserve">Your Annual MSF Assessment </t>
  </si>
  <si>
    <t>of minimum urban stipend which is for 2017</t>
  </si>
  <si>
    <t>of minimum home missionaries urban which is for 2017</t>
  </si>
  <si>
    <t>Specialised ministry worker / other ministry worker 2017</t>
  </si>
  <si>
    <t>What was your assessable income for 2016?</t>
  </si>
  <si>
    <r>
      <t>(</t>
    </r>
    <r>
      <rPr>
        <i/>
        <sz val="11"/>
        <color theme="1"/>
        <rFont val="Calibri"/>
        <family val="2"/>
        <scheme val="minor"/>
      </rPr>
      <t>Obtainable from your 2016 Form F)</t>
    </r>
  </si>
  <si>
    <t>(Jan to Dec 2018)</t>
  </si>
  <si>
    <t xml:space="preserve">Your monthly MSF remittance for 2018 (12 monthly payments Jan to Dec) is </t>
  </si>
  <si>
    <t xml:space="preserve">Calculated contributions will appear on your monthly statement. </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</si>
</sst>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5" formatCode="&quot;$&quot;#,##0;\-&quot;$&quot;#,##0"/>
    <numFmt numFmtId="44" formatCode="_-&quot;$&quot;* #,##0.00_-;\-&quot;$&quot;* #,##0.00_-;_-&quot;$&quot;* &quot;-&quot;??_-;_-@_-"/>
    <numFmt numFmtId="43" formatCode="_-* #,##0.00_-;\-* #,##0.00_-;_-* &quot;-&quot;??_-;_-@_-"/>
    <numFmt numFmtId="164" formatCode="&quot;$&quot;#,##0"/>
    <numFmt numFmtId="165" formatCode="#,##0.000"/>
    <numFmt numFmtId="166" formatCode="_-* #,##0_-;\-* #,##0_-;_-* &quot;-&quot;??_-;_-@_-"/>
    <numFmt numFmtId="167" formatCode="0.0"/>
    <numFmt numFmtId="168" formatCode="#,##0;\(#,##0\)"/>
  </numFmts>
  <fonts count="34" x14ac:knownFonts="1">
    <font>
      <sz val="11"/>
      <color theme="1"/>
      <name val="Calibri"/>
      <family val="2"/>
      <scheme val="minor"/>
    </font>
    <font>
      <sz val="10"/>
      <name val="Arial"/>
      <family val="2"/>
    </font>
    <font>
      <sz val="10"/>
      <color theme="1"/>
      <name val="Arial"/>
      <family val="2"/>
    </font>
    <font>
      <b/>
      <sz val="12"/>
      <color theme="1"/>
      <name val="Arial"/>
      <family val="2"/>
    </font>
    <font>
      <b/>
      <u/>
      <sz val="12"/>
      <color indexed="8"/>
      <name val="Arial"/>
      <family val="2"/>
    </font>
    <font>
      <sz val="11"/>
      <color theme="1"/>
      <name val="Arial"/>
      <family val="2"/>
    </font>
    <font>
      <b/>
      <u/>
      <sz val="12"/>
      <color theme="1"/>
      <name val="Arial"/>
      <family val="2"/>
    </font>
    <font>
      <sz val="10"/>
      <name val="Arial"/>
      <family val="2"/>
    </font>
    <font>
      <b/>
      <sz val="11"/>
      <color indexed="8"/>
      <name val="Arial"/>
      <family val="2"/>
    </font>
    <font>
      <sz val="11"/>
      <color indexed="8"/>
      <name val="Arial"/>
      <family val="2"/>
    </font>
    <font>
      <b/>
      <sz val="11"/>
      <color theme="1"/>
      <name val="Arial"/>
      <family val="2"/>
    </font>
    <font>
      <b/>
      <u/>
      <sz val="11"/>
      <color indexed="8"/>
      <name val="Arial"/>
      <family val="2"/>
    </font>
    <font>
      <b/>
      <u/>
      <sz val="11"/>
      <color theme="1"/>
      <name val="Arial"/>
      <family val="2"/>
    </font>
    <font>
      <b/>
      <sz val="10"/>
      <color theme="1"/>
      <name val="Arial"/>
      <family val="2"/>
    </font>
    <font>
      <sz val="16"/>
      <color theme="1"/>
      <name val="Arial"/>
      <family val="2"/>
    </font>
    <font>
      <b/>
      <u/>
      <sz val="10"/>
      <color theme="1"/>
      <name val="Arial"/>
      <family val="2"/>
    </font>
    <font>
      <b/>
      <sz val="10"/>
      <color indexed="8"/>
      <name val="Arial"/>
      <family val="2"/>
    </font>
    <font>
      <b/>
      <sz val="12"/>
      <color indexed="8"/>
      <name val="Arial"/>
      <family val="2"/>
    </font>
    <font>
      <strike/>
      <sz val="10"/>
      <color theme="1"/>
      <name val="Arial"/>
      <family val="2"/>
    </font>
    <font>
      <sz val="10"/>
      <color indexed="8"/>
      <name val="Arial"/>
      <family val="2"/>
    </font>
    <font>
      <b/>
      <i/>
      <sz val="10"/>
      <color theme="1"/>
      <name val="Arial"/>
      <family val="2"/>
    </font>
    <font>
      <sz val="10"/>
      <color rgb="FF0070C0"/>
      <name val="Arial"/>
      <family val="2"/>
    </font>
    <font>
      <b/>
      <sz val="11"/>
      <name val="Arial"/>
      <family val="2"/>
    </font>
    <font>
      <b/>
      <sz val="12"/>
      <name val="Arial"/>
      <family val="2"/>
    </font>
    <font>
      <sz val="11"/>
      <name val="Arial"/>
      <family val="2"/>
    </font>
    <font>
      <b/>
      <i/>
      <sz val="10"/>
      <name val="Arial"/>
      <family val="2"/>
    </font>
    <font>
      <b/>
      <sz val="11"/>
      <color theme="1"/>
      <name val="Calibri"/>
      <family val="2"/>
      <scheme val="minor"/>
    </font>
    <font>
      <sz val="11"/>
      <color theme="1"/>
      <name val="Calibri"/>
      <family val="2"/>
      <scheme val="minor"/>
    </font>
    <font>
      <b/>
      <sz val="12"/>
      <color theme="1"/>
      <name val="Calibri"/>
      <family val="2"/>
      <scheme val="minor"/>
    </font>
    <font>
      <b/>
      <sz val="14"/>
      <color theme="1"/>
      <name val="Calibri"/>
      <family val="2"/>
      <scheme val="minor"/>
    </font>
    <font>
      <sz val="9"/>
      <color theme="1"/>
      <name val="Calibri"/>
      <family val="2"/>
      <scheme val="minor"/>
    </font>
    <font>
      <u/>
      <sz val="11"/>
      <color theme="10"/>
      <name val="Calibri"/>
      <family val="2"/>
      <scheme val="minor"/>
    </font>
    <font>
      <b/>
      <i/>
      <sz val="11"/>
      <color theme="1"/>
      <name val="Calibri"/>
      <family val="2"/>
      <scheme val="minor"/>
    </font>
    <font>
      <i/>
      <sz val="11"/>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FFFFCC"/>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3" tint="0.79998168889431442"/>
        <bgColor indexed="64"/>
      </patternFill>
    </fill>
  </fills>
  <borders count="19">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thin">
        <color indexed="64"/>
      </top>
      <bottom style="double">
        <color indexed="64"/>
      </bottom>
      <diagonal/>
    </border>
  </borders>
  <cellStyleXfs count="14">
    <xf numFmtId="0" fontId="0" fillId="0" borderId="0"/>
    <xf numFmtId="0" fontId="1" fillId="0" borderId="0"/>
    <xf numFmtId="44" fontId="7" fillId="0" borderId="0" applyFont="0" applyFill="0" applyBorder="0" applyAlignment="0" applyProtection="0"/>
    <xf numFmtId="0" fontId="7" fillId="0" borderId="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9" fontId="7"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9" fontId="27" fillId="0" borderId="0" applyFont="0" applyFill="0" applyBorder="0" applyAlignment="0" applyProtection="0"/>
    <xf numFmtId="0" fontId="31" fillId="0" borderId="0" applyNumberFormat="0" applyFill="0" applyBorder="0" applyAlignment="0" applyProtection="0"/>
    <xf numFmtId="43" fontId="27" fillId="0" borderId="0" applyFont="0" applyFill="0" applyBorder="0" applyAlignment="0" applyProtection="0"/>
  </cellStyleXfs>
  <cellXfs count="211">
    <xf numFmtId="0" fontId="0" fillId="0" borderId="0" xfId="0"/>
    <xf numFmtId="0" fontId="2" fillId="0" borderId="0" xfId="1" applyFont="1"/>
    <xf numFmtId="3" fontId="3" fillId="0" borderId="0" xfId="1" applyNumberFormat="1" applyFont="1"/>
    <xf numFmtId="3" fontId="2" fillId="0" borderId="0" xfId="1" applyNumberFormat="1" applyFont="1" applyAlignment="1">
      <alignment horizontal="left"/>
    </xf>
    <xf numFmtId="3" fontId="2" fillId="0" borderId="0" xfId="1" applyNumberFormat="1" applyFont="1" applyAlignment="1">
      <alignment horizontal="center"/>
    </xf>
    <xf numFmtId="3" fontId="2" fillId="0" borderId="0" xfId="1" applyNumberFormat="1" applyFont="1"/>
    <xf numFmtId="3" fontId="2" fillId="0" borderId="0" xfId="1" applyNumberFormat="1" applyFont="1" applyAlignment="1">
      <alignment horizontal="left" indent="3"/>
    </xf>
    <xf numFmtId="0" fontId="3" fillId="0" borderId="0" xfId="1" applyFont="1" applyBorder="1" applyAlignment="1">
      <alignment horizontal="left"/>
    </xf>
    <xf numFmtId="0" fontId="6" fillId="0" borderId="0" xfId="1" applyFont="1" applyBorder="1" applyAlignment="1">
      <alignment horizontal="left"/>
    </xf>
    <xf numFmtId="0" fontId="5" fillId="0" borderId="0" xfId="1" applyFont="1" applyBorder="1" applyAlignment="1">
      <alignment vertical="center" wrapText="1"/>
    </xf>
    <xf numFmtId="0" fontId="5" fillId="0" borderId="0" xfId="1" applyFont="1" applyBorder="1" applyAlignment="1">
      <alignment horizontal="left" vertical="center" wrapText="1"/>
    </xf>
    <xf numFmtId="0" fontId="6" fillId="0" borderId="0" xfId="1" applyFont="1" applyBorder="1" applyAlignment="1">
      <alignment horizontal="center"/>
    </xf>
    <xf numFmtId="0" fontId="2" fillId="0" borderId="0" xfId="1" applyFont="1" applyBorder="1"/>
    <xf numFmtId="0" fontId="5" fillId="0" borderId="0" xfId="1" applyFont="1" applyBorder="1"/>
    <xf numFmtId="164" fontId="5" fillId="0" borderId="0" xfId="1" applyNumberFormat="1" applyFont="1" applyBorder="1"/>
    <xf numFmtId="5" fontId="5" fillId="0" borderId="0" xfId="2" applyNumberFormat="1" applyFont="1" applyFill="1" applyBorder="1"/>
    <xf numFmtId="164" fontId="5" fillId="0" borderId="0" xfId="1" applyNumberFormat="1" applyFont="1" applyBorder="1" applyAlignment="1">
      <alignment horizontal="left"/>
    </xf>
    <xf numFmtId="0" fontId="5" fillId="0" borderId="0" xfId="1" applyFont="1"/>
    <xf numFmtId="5" fontId="5" fillId="0" borderId="0" xfId="2" applyNumberFormat="1" applyFont="1" applyBorder="1"/>
    <xf numFmtId="0" fontId="5" fillId="0" borderId="0" xfId="1" applyFont="1" applyFill="1" applyAlignment="1">
      <alignment horizontal="left" indent="2"/>
    </xf>
    <xf numFmtId="164" fontId="5" fillId="0" borderId="0" xfId="1" applyNumberFormat="1" applyFont="1" applyFill="1" applyBorder="1"/>
    <xf numFmtId="0" fontId="2" fillId="0" borderId="0" xfId="1" applyFont="1" applyFill="1"/>
    <xf numFmtId="0" fontId="5" fillId="0" borderId="0" xfId="1" applyFont="1" applyBorder="1" applyAlignment="1">
      <alignment horizontal="center" vertical="center" wrapText="1"/>
    </xf>
    <xf numFmtId="164" fontId="2" fillId="0" borderId="0" xfId="1" applyNumberFormat="1" applyFont="1" applyBorder="1"/>
    <xf numFmtId="0" fontId="5" fillId="0" borderId="0" xfId="1" applyFont="1" applyBorder="1" applyAlignment="1">
      <alignment horizontal="justify" vertical="center" wrapText="1"/>
    </xf>
    <xf numFmtId="164" fontId="2" fillId="0" borderId="0" xfId="1" applyNumberFormat="1" applyFont="1" applyBorder="1" applyAlignment="1">
      <alignment horizontal="center"/>
    </xf>
    <xf numFmtId="164" fontId="2" fillId="0" borderId="0" xfId="1" applyNumberFormat="1" applyFont="1" applyBorder="1" applyAlignment="1">
      <alignment horizontal="left"/>
    </xf>
    <xf numFmtId="0" fontId="2" fillId="0" borderId="0" xfId="1" applyFont="1" applyBorder="1" applyAlignment="1">
      <alignment horizontal="center"/>
    </xf>
    <xf numFmtId="0" fontId="6" fillId="0" borderId="0" xfId="1" applyFont="1" applyAlignment="1">
      <alignment horizontal="left"/>
    </xf>
    <xf numFmtId="0" fontId="12" fillId="0" borderId="0" xfId="1" applyFont="1" applyAlignment="1">
      <alignment horizontal="left"/>
    </xf>
    <xf numFmtId="164" fontId="2" fillId="0" borderId="0" xfId="1" applyNumberFormat="1" applyFont="1"/>
    <xf numFmtId="164" fontId="2" fillId="0" borderId="0" xfId="1" applyNumberFormat="1" applyFont="1" applyAlignment="1">
      <alignment horizontal="center"/>
    </xf>
    <xf numFmtId="164" fontId="2" fillId="0" borderId="0" xfId="1" applyNumberFormat="1" applyFont="1" applyAlignment="1">
      <alignment horizontal="left"/>
    </xf>
    <xf numFmtId="0" fontId="2" fillId="0" borderId="0" xfId="1" applyFont="1" applyAlignment="1">
      <alignment horizontal="center"/>
    </xf>
    <xf numFmtId="0" fontId="2" fillId="0" borderId="1" xfId="1" applyFont="1" applyBorder="1"/>
    <xf numFmtId="0" fontId="2" fillId="0" borderId="1" xfId="1" applyFont="1" applyBorder="1" applyAlignment="1">
      <alignment horizontal="left"/>
    </xf>
    <xf numFmtId="3" fontId="2" fillId="0" borderId="0" xfId="1" applyNumberFormat="1" applyFont="1" applyAlignment="1">
      <alignment vertical="center"/>
    </xf>
    <xf numFmtId="3" fontId="13" fillId="0" borderId="0" xfId="1" applyNumberFormat="1" applyFont="1"/>
    <xf numFmtId="3" fontId="2" fillId="0" borderId="0" xfId="1" quotePrefix="1" applyNumberFormat="1" applyFont="1" applyAlignment="1">
      <alignment horizontal="left"/>
    </xf>
    <xf numFmtId="3" fontId="2" fillId="0" borderId="0" xfId="1" applyNumberFormat="1" applyFont="1" applyAlignment="1">
      <alignment horizontal="left" indent="1"/>
    </xf>
    <xf numFmtId="3" fontId="13" fillId="2" borderId="2" xfId="1" applyNumberFormat="1" applyFont="1" applyFill="1" applyBorder="1"/>
    <xf numFmtId="3" fontId="13" fillId="2" borderId="3" xfId="1" applyNumberFormat="1" applyFont="1" applyFill="1" applyBorder="1"/>
    <xf numFmtId="165" fontId="13" fillId="2" borderId="4" xfId="1" applyNumberFormat="1" applyFont="1" applyFill="1" applyBorder="1"/>
    <xf numFmtId="3" fontId="2" fillId="2" borderId="2" xfId="1" applyNumberFormat="1" applyFont="1" applyFill="1" applyBorder="1"/>
    <xf numFmtId="9" fontId="2" fillId="2" borderId="4" xfId="9" applyFont="1" applyFill="1" applyBorder="1"/>
    <xf numFmtId="3" fontId="2" fillId="0" borderId="0" xfId="1" applyNumberFormat="1" applyFont="1" applyAlignment="1"/>
    <xf numFmtId="3" fontId="13" fillId="0" borderId="0" xfId="1" applyNumberFormat="1" applyFont="1" applyFill="1" applyBorder="1"/>
    <xf numFmtId="165" fontId="13" fillId="0" borderId="0" xfId="1" applyNumberFormat="1" applyFont="1" applyFill="1" applyBorder="1"/>
    <xf numFmtId="3" fontId="2" fillId="0" borderId="0" xfId="1" applyNumberFormat="1" applyFont="1" applyAlignment="1">
      <alignment horizontal="center" vertical="center"/>
    </xf>
    <xf numFmtId="3" fontId="2" fillId="0" borderId="3" xfId="1" applyNumberFormat="1" applyFont="1" applyBorder="1" applyAlignment="1">
      <alignment horizontal="left" vertical="center"/>
    </xf>
    <xf numFmtId="3" fontId="3" fillId="0" borderId="0" xfId="1" applyNumberFormat="1" applyFont="1" applyAlignment="1">
      <alignment horizontal="left"/>
    </xf>
    <xf numFmtId="3" fontId="6" fillId="0" borderId="0" xfId="1" applyNumberFormat="1" applyFont="1" applyAlignment="1">
      <alignment horizontal="left"/>
    </xf>
    <xf numFmtId="3" fontId="3" fillId="0" borderId="1" xfId="1" applyNumberFormat="1" applyFont="1" applyBorder="1" applyAlignment="1">
      <alignment horizontal="center"/>
    </xf>
    <xf numFmtId="3" fontId="3" fillId="0" borderId="0" xfId="1" applyNumberFormat="1" applyFont="1" applyBorder="1" applyAlignment="1">
      <alignment horizontal="center"/>
    </xf>
    <xf numFmtId="3" fontId="3" fillId="0" borderId="8" xfId="1" applyNumberFormat="1" applyFont="1" applyBorder="1" applyAlignment="1">
      <alignment horizontal="center"/>
    </xf>
    <xf numFmtId="0" fontId="13" fillId="0" borderId="0" xfId="1" applyNumberFormat="1" applyFont="1" applyBorder="1" applyAlignment="1">
      <alignment horizontal="center"/>
    </xf>
    <xf numFmtId="3" fontId="2" fillId="0" borderId="0" xfId="1" applyNumberFormat="1" applyFont="1" applyBorder="1"/>
    <xf numFmtId="0" fontId="13" fillId="0" borderId="8" xfId="1" applyNumberFormat="1" applyFont="1" applyBorder="1" applyAlignment="1">
      <alignment horizontal="center"/>
    </xf>
    <xf numFmtId="3" fontId="2" fillId="0" borderId="9" xfId="1" applyNumberFormat="1" applyFont="1" applyBorder="1" applyAlignment="1">
      <alignment horizontal="center" vertical="center" wrapText="1"/>
    </xf>
    <xf numFmtId="3" fontId="2" fillId="0" borderId="0" xfId="1" applyNumberFormat="1" applyFont="1" applyAlignment="1">
      <alignment horizontal="center" vertical="center" wrapText="1"/>
    </xf>
    <xf numFmtId="3" fontId="2" fillId="2" borderId="1" xfId="1" applyNumberFormat="1" applyFont="1" applyFill="1" applyBorder="1"/>
    <xf numFmtId="3" fontId="2" fillId="0" borderId="0" xfId="1" applyNumberFormat="1" applyFont="1" applyBorder="1" applyAlignment="1">
      <alignment horizontal="center" vertical="center" wrapText="1"/>
    </xf>
    <xf numFmtId="3" fontId="2" fillId="0" borderId="0" xfId="1" applyNumberFormat="1" applyFont="1" applyBorder="1" applyAlignment="1">
      <alignment horizontal="right" vertical="center" wrapText="1"/>
    </xf>
    <xf numFmtId="3" fontId="2" fillId="0" borderId="8" xfId="1" applyNumberFormat="1" applyFont="1" applyBorder="1" applyAlignment="1">
      <alignment horizontal="right" vertical="center" wrapText="1"/>
    </xf>
    <xf numFmtId="3" fontId="2" fillId="0" borderId="10" xfId="1" applyNumberFormat="1" applyFont="1" applyBorder="1" applyAlignment="1">
      <alignment horizontal="left" vertical="center" wrapText="1"/>
    </xf>
    <xf numFmtId="3" fontId="2" fillId="0" borderId="10" xfId="1" applyNumberFormat="1" applyFont="1" applyBorder="1" applyAlignment="1">
      <alignment horizontal="center" vertical="center" wrapText="1"/>
    </xf>
    <xf numFmtId="3" fontId="13" fillId="0" borderId="10" xfId="1" applyNumberFormat="1" applyFont="1" applyBorder="1" applyAlignment="1">
      <alignment horizontal="center" vertical="center" wrapText="1"/>
    </xf>
    <xf numFmtId="10" fontId="18" fillId="0" borderId="11" xfId="1" applyNumberFormat="1" applyFont="1" applyFill="1" applyBorder="1" applyAlignment="1">
      <alignment horizontal="center" vertical="center" wrapText="1"/>
    </xf>
    <xf numFmtId="3" fontId="2" fillId="0" borderId="12" xfId="1" applyNumberFormat="1" applyFont="1" applyBorder="1" applyAlignment="1">
      <alignment horizontal="center" vertical="center" wrapText="1"/>
    </xf>
    <xf numFmtId="165" fontId="2" fillId="0" borderId="12" xfId="1" applyNumberFormat="1" applyFont="1" applyBorder="1" applyAlignment="1">
      <alignment horizontal="right" vertical="center" wrapText="1"/>
    </xf>
    <xf numFmtId="165" fontId="2" fillId="0" borderId="13" xfId="1" applyNumberFormat="1" applyFont="1" applyBorder="1" applyAlignment="1">
      <alignment horizontal="right" vertical="center" wrapText="1"/>
    </xf>
    <xf numFmtId="165" fontId="2" fillId="0" borderId="0" xfId="1" applyNumberFormat="1" applyFont="1" applyBorder="1" applyAlignment="1">
      <alignment horizontal="right" vertical="center" wrapText="1"/>
    </xf>
    <xf numFmtId="3" fontId="2" fillId="0" borderId="9" xfId="1" applyNumberFormat="1" applyFont="1" applyBorder="1" applyAlignment="1">
      <alignment horizontal="left"/>
    </xf>
    <xf numFmtId="3" fontId="2" fillId="0" borderId="14" xfId="1" applyNumberFormat="1" applyFont="1" applyBorder="1" applyAlignment="1">
      <alignment horizontal="center"/>
    </xf>
    <xf numFmtId="3" fontId="2" fillId="0" borderId="14" xfId="1" applyNumberFormat="1" applyFont="1" applyFill="1" applyBorder="1" applyAlignment="1">
      <alignment horizontal="center"/>
    </xf>
    <xf numFmtId="3" fontId="2" fillId="0" borderId="9" xfId="1" applyNumberFormat="1" applyFont="1" applyFill="1" applyBorder="1" applyAlignment="1">
      <alignment horizontal="center"/>
    </xf>
    <xf numFmtId="3" fontId="2" fillId="0" borderId="5" xfId="1" applyNumberFormat="1" applyFont="1" applyBorder="1"/>
    <xf numFmtId="3" fontId="2" fillId="0" borderId="6" xfId="1" applyNumberFormat="1" applyFont="1" applyBorder="1"/>
    <xf numFmtId="4" fontId="2" fillId="0" borderId="6" xfId="1" applyNumberFormat="1" applyFont="1" applyBorder="1"/>
    <xf numFmtId="0" fontId="2" fillId="0" borderId="7" xfId="1" applyFont="1" applyBorder="1"/>
    <xf numFmtId="166" fontId="2" fillId="2" borderId="0" xfId="10" applyNumberFormat="1" applyFont="1" applyFill="1"/>
    <xf numFmtId="3" fontId="2" fillId="0" borderId="14" xfId="1" applyNumberFormat="1" applyFont="1" applyBorder="1" applyAlignment="1">
      <alignment horizontal="left"/>
    </xf>
    <xf numFmtId="3" fontId="2" fillId="0" borderId="1" xfId="1" applyNumberFormat="1" applyFont="1" applyBorder="1"/>
    <xf numFmtId="4" fontId="2" fillId="0" borderId="0" xfId="1" applyNumberFormat="1" applyFont="1" applyBorder="1"/>
    <xf numFmtId="0" fontId="2" fillId="0" borderId="8" xfId="1" applyFont="1" applyBorder="1"/>
    <xf numFmtId="0" fontId="2" fillId="0" borderId="14" xfId="1" applyFont="1" applyFill="1" applyBorder="1"/>
    <xf numFmtId="0" fontId="2" fillId="0" borderId="14" xfId="1" applyFont="1" applyBorder="1" applyAlignment="1">
      <alignment horizontal="center"/>
    </xf>
    <xf numFmtId="3" fontId="2" fillId="0" borderId="14" xfId="1" applyNumberFormat="1" applyFont="1" applyBorder="1" applyAlignment="1">
      <alignment horizontal="left" vertical="center"/>
    </xf>
    <xf numFmtId="3" fontId="2" fillId="0" borderId="10" xfId="1" applyNumberFormat="1" applyFont="1" applyBorder="1" applyAlignment="1">
      <alignment horizontal="left" vertical="top" wrapText="1"/>
    </xf>
    <xf numFmtId="3" fontId="2" fillId="0" borderId="10" xfId="1" applyNumberFormat="1" applyFont="1" applyBorder="1" applyAlignment="1">
      <alignment horizontal="center" vertical="top"/>
    </xf>
    <xf numFmtId="3" fontId="2" fillId="0" borderId="10" xfId="1" applyNumberFormat="1" applyFont="1" applyFill="1" applyBorder="1" applyAlignment="1">
      <alignment horizontal="center"/>
    </xf>
    <xf numFmtId="3" fontId="2" fillId="0" borderId="0" xfId="1" applyNumberFormat="1" applyFont="1" applyBorder="1" applyAlignment="1">
      <alignment vertical="center"/>
    </xf>
    <xf numFmtId="3" fontId="2" fillId="0" borderId="8" xfId="1" applyNumberFormat="1" applyFont="1" applyBorder="1" applyAlignment="1">
      <alignment vertical="center"/>
    </xf>
    <xf numFmtId="3" fontId="2" fillId="0" borderId="0" xfId="1" applyNumberFormat="1" applyFont="1" applyFill="1" applyBorder="1" applyAlignment="1">
      <alignment horizontal="center"/>
    </xf>
    <xf numFmtId="3" fontId="2" fillId="0" borderId="13" xfId="1" applyNumberFormat="1" applyFont="1" applyBorder="1" applyAlignment="1">
      <alignment horizontal="center" vertical="center" wrapText="1"/>
    </xf>
    <xf numFmtId="3" fontId="2" fillId="0" borderId="14" xfId="3" applyNumberFormat="1" applyFont="1" applyBorder="1" applyAlignment="1">
      <alignment horizontal="left"/>
    </xf>
    <xf numFmtId="3" fontId="2" fillId="0" borderId="1" xfId="3" applyNumberFormat="1" applyFont="1" applyBorder="1" applyAlignment="1">
      <alignment horizontal="left"/>
    </xf>
    <xf numFmtId="3" fontId="2" fillId="0" borderId="0" xfId="1" applyNumberFormat="1" applyFont="1" applyBorder="1" applyAlignment="1">
      <alignment horizontal="left"/>
    </xf>
    <xf numFmtId="3" fontId="2" fillId="0" borderId="0" xfId="1" applyNumberFormat="1" applyFont="1" applyBorder="1" applyAlignment="1">
      <alignment horizontal="center"/>
    </xf>
    <xf numFmtId="3" fontId="21" fillId="0" borderId="0" xfId="1" applyNumberFormat="1" applyFont="1" applyFill="1" applyBorder="1" applyAlignment="1">
      <alignment horizontal="center"/>
    </xf>
    <xf numFmtId="3" fontId="2" fillId="0" borderId="0" xfId="1" applyNumberFormat="1" applyFont="1" applyFill="1" applyBorder="1" applyAlignment="1">
      <alignment horizontal="center" vertical="center" wrapText="1"/>
    </xf>
    <xf numFmtId="3" fontId="13" fillId="0" borderId="0" xfId="1" applyNumberFormat="1" applyFont="1" applyBorder="1" applyAlignment="1">
      <alignment horizontal="left" vertical="top" wrapText="1"/>
    </xf>
    <xf numFmtId="3" fontId="2" fillId="0" borderId="9" xfId="1" applyNumberFormat="1" applyFont="1" applyFill="1" applyBorder="1" applyAlignment="1">
      <alignment horizontal="center" vertical="center"/>
    </xf>
    <xf numFmtId="0" fontId="2" fillId="0" borderId="14" xfId="1" applyFont="1" applyBorder="1"/>
    <xf numFmtId="3" fontId="7" fillId="0" borderId="14" xfId="1" applyNumberFormat="1" applyFont="1" applyFill="1" applyBorder="1" applyAlignment="1">
      <alignment horizontal="center"/>
    </xf>
    <xf numFmtId="0" fontId="5" fillId="0" borderId="0" xfId="1" applyFont="1" applyFill="1" applyAlignment="1">
      <alignment horizontal="left" vertical="top"/>
    </xf>
    <xf numFmtId="3" fontId="1" fillId="0" borderId="14" xfId="1" applyNumberFormat="1" applyFont="1" applyFill="1" applyBorder="1" applyAlignment="1">
      <alignment horizontal="center"/>
    </xf>
    <xf numFmtId="0" fontId="26" fillId="0" borderId="0" xfId="0" applyFont="1"/>
    <xf numFmtId="1" fontId="0" fillId="0" borderId="0" xfId="0" applyNumberFormat="1"/>
    <xf numFmtId="0" fontId="0" fillId="0" borderId="15" xfId="0" applyBorder="1"/>
    <xf numFmtId="0" fontId="0" fillId="0" borderId="0" xfId="0" applyAlignment="1">
      <alignment horizontal="right"/>
    </xf>
    <xf numFmtId="0" fontId="0" fillId="0" borderId="12" xfId="0" applyBorder="1"/>
    <xf numFmtId="0" fontId="0" fillId="0" borderId="5" xfId="0" applyBorder="1"/>
    <xf numFmtId="0" fontId="0" fillId="0" borderId="6" xfId="0" applyBorder="1"/>
    <xf numFmtId="0" fontId="0" fillId="0" borderId="7" xfId="0" applyBorder="1"/>
    <xf numFmtId="0" fontId="0" fillId="0" borderId="1" xfId="0" applyBorder="1"/>
    <xf numFmtId="0" fontId="0" fillId="0" borderId="0" xfId="0" applyBorder="1" applyAlignment="1">
      <alignment horizontal="right"/>
    </xf>
    <xf numFmtId="0" fontId="0" fillId="0" borderId="8" xfId="0" applyBorder="1"/>
    <xf numFmtId="0" fontId="0" fillId="0" borderId="0" xfId="0" applyBorder="1"/>
    <xf numFmtId="0" fontId="26" fillId="0" borderId="1" xfId="0" applyFont="1" applyBorder="1"/>
    <xf numFmtId="0" fontId="0" fillId="0" borderId="11" xfId="0" applyBorder="1"/>
    <xf numFmtId="0" fontId="0" fillId="0" borderId="13" xfId="0" applyBorder="1"/>
    <xf numFmtId="1" fontId="0" fillId="0" borderId="8" xfId="0" applyNumberFormat="1" applyBorder="1"/>
    <xf numFmtId="0" fontId="0" fillId="0" borderId="0" xfId="0" applyBorder="1" applyAlignment="1">
      <alignment horizontal="center"/>
    </xf>
    <xf numFmtId="2" fontId="0" fillId="0" borderId="0" xfId="0" applyNumberFormat="1"/>
    <xf numFmtId="0" fontId="0" fillId="0" borderId="0" xfId="0" applyAlignment="1">
      <alignment horizontal="center"/>
    </xf>
    <xf numFmtId="1" fontId="0" fillId="0" borderId="0" xfId="0" applyNumberFormat="1" applyAlignment="1">
      <alignment horizontal="center"/>
    </xf>
    <xf numFmtId="0" fontId="29" fillId="0" borderId="5" xfId="0" applyFont="1" applyBorder="1"/>
    <xf numFmtId="0" fontId="29" fillId="0" borderId="1" xfId="0" applyFont="1" applyBorder="1"/>
    <xf numFmtId="1" fontId="0" fillId="0" borderId="0" xfId="0" applyNumberFormat="1" applyBorder="1"/>
    <xf numFmtId="167" fontId="0" fillId="0" borderId="0" xfId="11" applyNumberFormat="1" applyFont="1" applyAlignment="1">
      <alignment horizontal="center"/>
    </xf>
    <xf numFmtId="0" fontId="26" fillId="0" borderId="0" xfId="0" applyFont="1" applyBorder="1"/>
    <xf numFmtId="167" fontId="0" fillId="0" borderId="0" xfId="0" applyNumberFormat="1" applyAlignment="1">
      <alignment horizontal="center"/>
    </xf>
    <xf numFmtId="1" fontId="0" fillId="0" borderId="0" xfId="0" applyNumberFormat="1" applyFont="1" applyBorder="1"/>
    <xf numFmtId="0" fontId="28" fillId="0" borderId="0" xfId="0" applyFont="1" applyBorder="1"/>
    <xf numFmtId="1" fontId="26" fillId="0" borderId="8" xfId="0" applyNumberFormat="1" applyFont="1" applyBorder="1"/>
    <xf numFmtId="0" fontId="0" fillId="0" borderId="0" xfId="0" applyFill="1" applyBorder="1"/>
    <xf numFmtId="3" fontId="2" fillId="0" borderId="1" xfId="1" applyNumberFormat="1" applyFont="1" applyFill="1" applyBorder="1" applyAlignment="1">
      <alignment horizontal="center" vertical="center" wrapText="1"/>
    </xf>
    <xf numFmtId="0" fontId="26" fillId="0" borderId="0" xfId="0" applyFont="1" applyBorder="1" applyAlignment="1">
      <alignment horizontal="right"/>
    </xf>
    <xf numFmtId="1" fontId="0" fillId="0" borderId="18" xfId="0" applyNumberFormat="1" applyBorder="1"/>
    <xf numFmtId="0" fontId="26" fillId="3" borderId="16" xfId="0" applyFont="1" applyFill="1" applyBorder="1"/>
    <xf numFmtId="168" fontId="0" fillId="4" borderId="0" xfId="0" applyNumberFormat="1" applyFill="1" applyBorder="1"/>
    <xf numFmtId="0" fontId="26" fillId="0" borderId="0" xfId="0" applyFont="1" applyAlignment="1">
      <alignment horizontal="center"/>
    </xf>
    <xf numFmtId="1" fontId="26" fillId="3" borderId="16" xfId="0" applyNumberFormat="1" applyFont="1" applyFill="1" applyBorder="1" applyAlignment="1">
      <alignment horizontal="center"/>
    </xf>
    <xf numFmtId="0" fontId="30" fillId="0" borderId="0" xfId="0" applyFont="1"/>
    <xf numFmtId="1" fontId="0" fillId="0" borderId="0" xfId="0" applyNumberFormat="1" applyFill="1"/>
    <xf numFmtId="2" fontId="0" fillId="0" borderId="0" xfId="0" applyNumberFormat="1" applyFill="1" applyBorder="1"/>
    <xf numFmtId="0" fontId="0" fillId="0" borderId="0" xfId="0" applyFill="1"/>
    <xf numFmtId="1" fontId="0" fillId="5" borderId="0" xfId="0" applyNumberFormat="1" applyFill="1"/>
    <xf numFmtId="1" fontId="26" fillId="4" borderId="15" xfId="0" applyNumberFormat="1" applyFont="1" applyFill="1" applyBorder="1"/>
    <xf numFmtId="1" fontId="0" fillId="5" borderId="3" xfId="0" applyNumberFormat="1" applyFill="1" applyBorder="1"/>
    <xf numFmtId="168" fontId="0" fillId="4" borderId="3" xfId="0" applyNumberFormat="1" applyFill="1" applyBorder="1"/>
    <xf numFmtId="0" fontId="31" fillId="0" borderId="0" xfId="12"/>
    <xf numFmtId="168" fontId="0" fillId="0" borderId="0" xfId="0" applyNumberFormat="1"/>
    <xf numFmtId="168" fontId="0" fillId="0" borderId="0" xfId="0" applyNumberFormat="1" applyFill="1" applyBorder="1"/>
    <xf numFmtId="1" fontId="26" fillId="6" borderId="15" xfId="0" applyNumberFormat="1" applyFont="1" applyFill="1" applyBorder="1"/>
    <xf numFmtId="1" fontId="0" fillId="0" borderId="8" xfId="0" applyNumberFormat="1" applyFont="1" applyBorder="1"/>
    <xf numFmtId="3" fontId="2" fillId="0" borderId="0" xfId="1" applyNumberFormat="1" applyFont="1" applyBorder="1" applyAlignment="1">
      <alignment horizontal="left" vertical="center" wrapText="1"/>
    </xf>
    <xf numFmtId="3" fontId="13" fillId="0" borderId="0" xfId="1" applyNumberFormat="1" applyFont="1" applyBorder="1" applyAlignment="1">
      <alignment horizontal="center" vertical="center" wrapText="1"/>
    </xf>
    <xf numFmtId="1" fontId="0" fillId="0" borderId="0" xfId="0" applyNumberFormat="1" applyBorder="1" applyAlignment="1">
      <alignment horizontal="center"/>
    </xf>
    <xf numFmtId="1" fontId="0" fillId="0" borderId="3" xfId="0" applyNumberFormat="1" applyBorder="1"/>
    <xf numFmtId="1" fontId="0" fillId="0" borderId="0" xfId="0" applyNumberFormat="1" applyBorder="1" applyAlignment="1">
      <alignment horizontal="right"/>
    </xf>
    <xf numFmtId="0" fontId="26" fillId="0" borderId="1" xfId="0" applyFont="1" applyBorder="1" applyAlignment="1">
      <alignment horizontal="right"/>
    </xf>
    <xf numFmtId="0" fontId="0" fillId="0" borderId="1" xfId="0" applyBorder="1" applyAlignment="1">
      <alignment horizontal="right"/>
    </xf>
    <xf numFmtId="0" fontId="28" fillId="0" borderId="1" xfId="0" applyFont="1" applyBorder="1"/>
    <xf numFmtId="0" fontId="0" fillId="8" borderId="17" xfId="0" applyFill="1" applyBorder="1" applyAlignment="1">
      <alignment horizontal="center"/>
    </xf>
    <xf numFmtId="0" fontId="0" fillId="8" borderId="17" xfId="0" applyFill="1" applyBorder="1"/>
    <xf numFmtId="0" fontId="0" fillId="8" borderId="16" xfId="0" applyFill="1" applyBorder="1"/>
    <xf numFmtId="9" fontId="0" fillId="8" borderId="17" xfId="0" applyNumberFormat="1" applyFill="1" applyBorder="1"/>
    <xf numFmtId="166" fontId="0" fillId="7" borderId="16" xfId="13" applyNumberFormat="1" applyFont="1" applyFill="1" applyBorder="1" applyAlignment="1" applyProtection="1">
      <alignment horizontal="right"/>
      <protection locked="0"/>
    </xf>
    <xf numFmtId="0" fontId="0" fillId="4" borderId="16" xfId="0" applyFill="1" applyBorder="1" applyAlignment="1" applyProtection="1">
      <alignment horizontal="center"/>
      <protection locked="0"/>
    </xf>
    <xf numFmtId="0" fontId="32" fillId="0" borderId="11" xfId="0" applyFont="1" applyBorder="1"/>
    <xf numFmtId="1" fontId="28" fillId="0" borderId="18" xfId="0" applyNumberFormat="1" applyFont="1" applyBorder="1"/>
    <xf numFmtId="9" fontId="0" fillId="0" borderId="1" xfId="11" applyFont="1" applyBorder="1"/>
    <xf numFmtId="1" fontId="26" fillId="0" borderId="0" xfId="0" applyNumberFormat="1" applyFont="1" applyBorder="1"/>
    <xf numFmtId="1" fontId="0" fillId="7" borderId="16" xfId="0" applyNumberFormat="1" applyFill="1" applyBorder="1" applyProtection="1">
      <protection locked="0"/>
    </xf>
    <xf numFmtId="0" fontId="0" fillId="0" borderId="0" xfId="0" applyFont="1" applyBorder="1"/>
    <xf numFmtId="1" fontId="26" fillId="0" borderId="0" xfId="0" applyNumberFormat="1" applyFont="1" applyFill="1" applyBorder="1"/>
    <xf numFmtId="3" fontId="25" fillId="0" borderId="0" xfId="1" applyNumberFormat="1" applyFont="1" applyBorder="1" applyAlignment="1">
      <alignment horizontal="left" vertical="top" wrapText="1"/>
    </xf>
    <xf numFmtId="3" fontId="20" fillId="0" borderId="0" xfId="1" applyNumberFormat="1" applyFont="1" applyBorder="1" applyAlignment="1">
      <alignment horizontal="left" vertical="top" wrapText="1"/>
    </xf>
    <xf numFmtId="0" fontId="10" fillId="0" borderId="0" xfId="1" applyFont="1" applyAlignment="1">
      <alignment horizontal="left"/>
    </xf>
    <xf numFmtId="3" fontId="2" fillId="0" borderId="0" xfId="1" applyNumberFormat="1" applyFont="1" applyAlignment="1">
      <alignment horizontal="left" vertical="top" wrapText="1"/>
    </xf>
    <xf numFmtId="3" fontId="2" fillId="0" borderId="0" xfId="1" applyNumberFormat="1" applyFont="1" applyAlignment="1">
      <alignment horizontal="center" vertical="center"/>
    </xf>
    <xf numFmtId="3" fontId="3" fillId="0" borderId="0" xfId="1" applyNumberFormat="1" applyFont="1" applyAlignment="1">
      <alignment horizontal="left"/>
    </xf>
    <xf numFmtId="3" fontId="6" fillId="0" borderId="0" xfId="1" applyNumberFormat="1" applyFont="1" applyAlignment="1">
      <alignment horizontal="left"/>
    </xf>
    <xf numFmtId="3" fontId="2" fillId="0" borderId="12" xfId="1" applyNumberFormat="1" applyFont="1" applyFill="1" applyBorder="1" applyAlignment="1">
      <alignment horizontal="left" wrapText="1"/>
    </xf>
    <xf numFmtId="3" fontId="2" fillId="0" borderId="14" xfId="1" applyNumberFormat="1" applyFont="1" applyFill="1" applyBorder="1" applyAlignment="1">
      <alignment horizontal="center" vertical="center"/>
    </xf>
    <xf numFmtId="3" fontId="2" fillId="0" borderId="10" xfId="1" applyNumberFormat="1" applyFont="1" applyFill="1" applyBorder="1" applyAlignment="1">
      <alignment horizontal="center" vertical="center"/>
    </xf>
    <xf numFmtId="3" fontId="2" fillId="0" borderId="14" xfId="1" applyNumberFormat="1" applyFont="1" applyBorder="1" applyAlignment="1">
      <alignment horizontal="left" vertical="center"/>
    </xf>
    <xf numFmtId="3" fontId="2" fillId="0" borderId="10" xfId="1" applyNumberFormat="1" applyFont="1" applyBorder="1" applyAlignment="1">
      <alignment horizontal="left" vertical="center"/>
    </xf>
    <xf numFmtId="3" fontId="3" fillId="0" borderId="5" xfId="1" applyNumberFormat="1" applyFont="1" applyBorder="1" applyAlignment="1">
      <alignment horizontal="center"/>
    </xf>
    <xf numFmtId="3" fontId="3" fillId="0" borderId="6" xfId="1" applyNumberFormat="1" applyFont="1" applyBorder="1" applyAlignment="1">
      <alignment horizontal="center"/>
    </xf>
    <xf numFmtId="3" fontId="3" fillId="0" borderId="7" xfId="1" applyNumberFormat="1" applyFont="1" applyBorder="1" applyAlignment="1">
      <alignment horizontal="center"/>
    </xf>
    <xf numFmtId="3" fontId="2" fillId="0" borderId="11" xfId="1" applyNumberFormat="1" applyFont="1" applyFill="1" applyBorder="1" applyAlignment="1">
      <alignment horizontal="center" vertical="center" wrapText="1"/>
    </xf>
    <xf numFmtId="3" fontId="2" fillId="0" borderId="12" xfId="1" applyNumberFormat="1" applyFont="1" applyFill="1" applyBorder="1" applyAlignment="1">
      <alignment horizontal="center" vertical="center" wrapText="1"/>
    </xf>
    <xf numFmtId="3" fontId="14" fillId="0" borderId="0" xfId="1" applyNumberFormat="1" applyFont="1" applyAlignment="1">
      <alignment horizontal="center" vertical="center"/>
    </xf>
    <xf numFmtId="3" fontId="3" fillId="0" borderId="0" xfId="1" applyNumberFormat="1" applyFont="1" applyAlignment="1">
      <alignment horizontal="center"/>
    </xf>
    <xf numFmtId="3" fontId="15" fillId="0" borderId="0" xfId="1" applyNumberFormat="1" applyFont="1" applyAlignment="1">
      <alignment horizontal="center"/>
    </xf>
    <xf numFmtId="3" fontId="2" fillId="0" borderId="0" xfId="1" applyNumberFormat="1" applyFont="1" applyAlignment="1">
      <alignment horizontal="left" indent="1"/>
    </xf>
    <xf numFmtId="3" fontId="2" fillId="0" borderId="0" xfId="1" applyNumberFormat="1" applyFont="1" applyAlignment="1">
      <alignment horizontal="left" wrapText="1"/>
    </xf>
    <xf numFmtId="0" fontId="13" fillId="0" borderId="0" xfId="1" applyFont="1" applyBorder="1" applyAlignment="1">
      <alignment horizontal="left"/>
    </xf>
    <xf numFmtId="0" fontId="5" fillId="0" borderId="0" xfId="1" applyFont="1" applyAlignment="1">
      <alignment horizontal="left" vertical="top"/>
    </xf>
    <xf numFmtId="0" fontId="5" fillId="0" borderId="0" xfId="1" applyFont="1" applyFill="1" applyAlignment="1">
      <alignment horizontal="left" vertical="top"/>
    </xf>
    <xf numFmtId="0" fontId="13" fillId="0" borderId="0" xfId="1" applyFont="1" applyAlignment="1">
      <alignment horizontal="left"/>
    </xf>
    <xf numFmtId="0" fontId="3" fillId="0" borderId="0" xfId="1" applyFont="1" applyBorder="1" applyAlignment="1">
      <alignment horizontal="left"/>
    </xf>
    <xf numFmtId="0" fontId="24" fillId="0" borderId="0" xfId="1" applyFont="1" applyFill="1" applyBorder="1" applyAlignment="1">
      <alignment horizontal="justify" vertical="center" wrapText="1"/>
    </xf>
    <xf numFmtId="0" fontId="6" fillId="0" borderId="0" xfId="1" applyFont="1" applyBorder="1" applyAlignment="1">
      <alignment horizontal="left"/>
    </xf>
    <xf numFmtId="0" fontId="5" fillId="0" borderId="0" xfId="1" applyFont="1" applyBorder="1" applyAlignment="1">
      <alignment horizontal="justify" vertical="center" wrapText="1"/>
    </xf>
    <xf numFmtId="0" fontId="10" fillId="0" borderId="0" xfId="1" applyFont="1" applyBorder="1" applyAlignment="1">
      <alignment horizontal="left" vertical="center" wrapText="1"/>
    </xf>
    <xf numFmtId="0" fontId="3" fillId="0" borderId="0" xfId="3" applyFont="1" applyAlignment="1">
      <alignment horizontal="left"/>
    </xf>
    <xf numFmtId="0" fontId="6" fillId="0" borderId="0" xfId="3" applyFont="1" applyAlignment="1">
      <alignment horizontal="left"/>
    </xf>
  </cellXfs>
  <cellStyles count="14">
    <cellStyle name="Comma" xfId="13" builtinId="3"/>
    <cellStyle name="Comma 2" xfId="4"/>
    <cellStyle name="Comma 3" xfId="5"/>
    <cellStyle name="Comma 4" xfId="10"/>
    <cellStyle name="Currency 2" xfId="2"/>
    <cellStyle name="Currency 2 2" xfId="6"/>
    <cellStyle name="Currency 3" xfId="7"/>
    <cellStyle name="Hyperlink" xfId="12" builtinId="8"/>
    <cellStyle name="Normal" xfId="0" builtinId="0"/>
    <cellStyle name="Normal 2" xfId="1"/>
    <cellStyle name="Normal 2 2" xfId="3"/>
    <cellStyle name="Percent" xfId="11" builtinId="5"/>
    <cellStyle name="Percent 2" xfId="8"/>
    <cellStyle name="Percent 3" xfId="9"/>
  </cellStyles>
  <dxfs count="0"/>
  <tableStyles count="0" defaultTableStyle="TableStyleMedium2" defaultPivotStyle="PivotStyleLight16"/>
  <colors>
    <mruColors>
      <color rgb="FFCC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topLeftCell="A7" workbookViewId="0">
      <selection activeCell="A39" sqref="A39"/>
    </sheetView>
  </sheetViews>
  <sheetFormatPr defaultRowHeight="15" x14ac:dyDescent="0.25"/>
  <cols>
    <col min="1" max="1" width="25.5703125" customWidth="1"/>
    <col min="2" max="2" width="13.42578125" customWidth="1"/>
    <col min="3" max="3" width="21" customWidth="1"/>
    <col min="4" max="4" width="5.140625" customWidth="1"/>
    <col min="5" max="5" width="17.140625" customWidth="1"/>
    <col min="6" max="6" width="4.5703125" customWidth="1"/>
    <col min="7" max="7" width="35.7109375" bestFit="1" customWidth="1"/>
    <col min="8" max="8" width="30" bestFit="1" customWidth="1"/>
    <col min="9" max="9" width="3.7109375" customWidth="1"/>
    <col min="10" max="10" width="11.140625" customWidth="1"/>
    <col min="15" max="15" width="6.28515625" customWidth="1"/>
    <col min="16" max="16" width="9.140625" hidden="1" customWidth="1"/>
    <col min="17" max="17" width="19.85546875" customWidth="1"/>
    <col min="20" max="20" width="18.85546875" customWidth="1"/>
  </cols>
  <sheetData>
    <row r="1" spans="1:11" x14ac:dyDescent="0.25">
      <c r="A1" s="107" t="s">
        <v>129</v>
      </c>
      <c r="E1" s="107" t="s">
        <v>130</v>
      </c>
    </row>
    <row r="2" spans="1:11" x14ac:dyDescent="0.25">
      <c r="A2" s="107"/>
      <c r="E2" s="140">
        <f>'Website calculators'!B110</f>
        <v>2767</v>
      </c>
    </row>
    <row r="3" spans="1:11" x14ac:dyDescent="0.25">
      <c r="A3" s="107"/>
      <c r="E3" s="141">
        <f>E2*(J7/100)</f>
        <v>2767</v>
      </c>
    </row>
    <row r="4" spans="1:11" x14ac:dyDescent="0.25">
      <c r="A4" s="107"/>
    </row>
    <row r="5" spans="1:11" x14ac:dyDescent="0.25">
      <c r="A5" s="107"/>
    </row>
    <row r="6" spans="1:11" x14ac:dyDescent="0.25">
      <c r="B6" s="107" t="s">
        <v>131</v>
      </c>
      <c r="E6" s="107" t="s">
        <v>132</v>
      </c>
      <c r="H6" s="107" t="s">
        <v>133</v>
      </c>
      <c r="J6" s="142" t="s">
        <v>134</v>
      </c>
      <c r="K6" t="s">
        <v>135</v>
      </c>
    </row>
    <row r="7" spans="1:11" x14ac:dyDescent="0.25">
      <c r="A7" s="107" t="s">
        <v>136</v>
      </c>
      <c r="B7" s="140">
        <f>'Website calculators'!B116</f>
        <v>4</v>
      </c>
      <c r="E7" s="140">
        <f>'Website calculators'!B119</f>
        <v>2712</v>
      </c>
      <c r="G7" t="s">
        <v>137</v>
      </c>
      <c r="H7" s="140">
        <f>'Website calculators'!B112</f>
        <v>889</v>
      </c>
      <c r="J7" s="143">
        <f>'Website calculators'!B120</f>
        <v>100</v>
      </c>
      <c r="K7" t="s">
        <v>138</v>
      </c>
    </row>
    <row r="8" spans="1:11" x14ac:dyDescent="0.25">
      <c r="A8" s="144" t="s">
        <v>139</v>
      </c>
      <c r="G8" t="s">
        <v>140</v>
      </c>
      <c r="H8" s="145">
        <f>H7*(J7/100)</f>
        <v>889</v>
      </c>
    </row>
    <row r="9" spans="1:11" x14ac:dyDescent="0.25">
      <c r="G9" t="s">
        <v>141</v>
      </c>
      <c r="H9" s="145">
        <f>150*(J7/100)</f>
        <v>150</v>
      </c>
      <c r="K9" t="s">
        <v>142</v>
      </c>
    </row>
    <row r="10" spans="1:11" x14ac:dyDescent="0.25">
      <c r="A10" t="s">
        <v>143</v>
      </c>
      <c r="B10" s="146">
        <f>30.417-B7</f>
        <v>26.417000000000002</v>
      </c>
      <c r="H10" s="147"/>
    </row>
    <row r="11" spans="1:11" x14ac:dyDescent="0.25">
      <c r="B11" s="144" t="s">
        <v>144</v>
      </c>
      <c r="G11" t="s">
        <v>145</v>
      </c>
      <c r="H11" s="145">
        <f>IF(H7&gt;150,((H7*(J7/100))-H9),0)</f>
        <v>739</v>
      </c>
      <c r="K11" t="s">
        <v>146</v>
      </c>
    </row>
    <row r="12" spans="1:11" x14ac:dyDescent="0.25">
      <c r="H12" s="147"/>
    </row>
    <row r="13" spans="1:11" x14ac:dyDescent="0.25">
      <c r="B13" s="107" t="s">
        <v>132</v>
      </c>
      <c r="C13" t="s">
        <v>147</v>
      </c>
      <c r="E13" s="108">
        <f>IF(E7&gt;0,(E7*(J7/100)*12/365),0)</f>
        <v>89.161643835616445</v>
      </c>
      <c r="G13" s="107" t="s">
        <v>148</v>
      </c>
      <c r="H13" s="145">
        <f>(H11/3)*12/365*(B7)</f>
        <v>32.394520547945206</v>
      </c>
      <c r="K13" t="s">
        <v>149</v>
      </c>
    </row>
    <row r="14" spans="1:11" x14ac:dyDescent="0.25">
      <c r="H14" s="147"/>
    </row>
    <row r="15" spans="1:11" x14ac:dyDescent="0.25">
      <c r="B15" t="s">
        <v>150</v>
      </c>
      <c r="D15" t="s">
        <v>151</v>
      </c>
      <c r="E15" s="148">
        <f>E13*B7</f>
        <v>356.64657534246578</v>
      </c>
      <c r="G15" t="s">
        <v>152</v>
      </c>
      <c r="H15" s="145">
        <f>H11*12/365*B10</f>
        <v>641.82453698630138</v>
      </c>
      <c r="K15" t="s">
        <v>153</v>
      </c>
    </row>
    <row r="17" spans="2:11" x14ac:dyDescent="0.25">
      <c r="B17" t="s">
        <v>154</v>
      </c>
      <c r="E17" s="108">
        <f>IF(E7&gt;0,((E7*12)-(1745*12))*(J7/100),0)</f>
        <v>11604</v>
      </c>
      <c r="H17" s="124"/>
    </row>
    <row r="18" spans="2:11" ht="15.75" thickBot="1" x14ac:dyDescent="0.3">
      <c r="B18" t="s">
        <v>155</v>
      </c>
      <c r="E18" s="108">
        <f>E17/365</f>
        <v>31.791780821917808</v>
      </c>
      <c r="G18" t="s">
        <v>156</v>
      </c>
      <c r="H18" s="149">
        <f>ROUND((H9+H13+H15),3)</f>
        <v>824.21900000000005</v>
      </c>
      <c r="K18" t="s">
        <v>157</v>
      </c>
    </row>
    <row r="19" spans="2:11" ht="15.75" thickTop="1" x14ac:dyDescent="0.25">
      <c r="E19" s="124"/>
      <c r="K19" t="s">
        <v>158</v>
      </c>
    </row>
    <row r="20" spans="2:11" x14ac:dyDescent="0.25">
      <c r="B20" t="s">
        <v>159</v>
      </c>
      <c r="D20" t="s">
        <v>160</v>
      </c>
      <c r="E20" s="148">
        <f>E17/365*B7</f>
        <v>127.16712328767123</v>
      </c>
    </row>
    <row r="21" spans="2:11" x14ac:dyDescent="0.25">
      <c r="K21" t="s">
        <v>161</v>
      </c>
    </row>
    <row r="22" spans="2:11" x14ac:dyDescent="0.25">
      <c r="B22" t="s">
        <v>162</v>
      </c>
      <c r="E22" s="150">
        <f>ROUND((E15+E20),4)</f>
        <v>483.81369999999998</v>
      </c>
      <c r="H22" s="107" t="s">
        <v>32</v>
      </c>
    </row>
    <row r="23" spans="2:11" x14ac:dyDescent="0.25">
      <c r="H23" s="140">
        <f>'Website calculators'!B114</f>
        <v>806</v>
      </c>
    </row>
    <row r="24" spans="2:11" x14ac:dyDescent="0.25">
      <c r="E24" s="108"/>
      <c r="K24" t="s">
        <v>163</v>
      </c>
    </row>
    <row r="25" spans="2:11" x14ac:dyDescent="0.25">
      <c r="G25" t="s">
        <v>164</v>
      </c>
      <c r="H25" s="151">
        <f>IF(H23&gt;0,(H23*(J7/100)*12/365)*30.42,0)</f>
        <v>806.08832876712324</v>
      </c>
      <c r="K25" s="152"/>
    </row>
    <row r="26" spans="2:11" x14ac:dyDescent="0.25">
      <c r="B26" s="107" t="s">
        <v>165</v>
      </c>
      <c r="K26" t="s">
        <v>166</v>
      </c>
    </row>
    <row r="27" spans="2:11" x14ac:dyDescent="0.25">
      <c r="B27" s="107"/>
      <c r="C27" t="s">
        <v>167</v>
      </c>
      <c r="E27" s="133">
        <f>E3-E22</f>
        <v>2283.1862999999998</v>
      </c>
    </row>
    <row r="28" spans="2:11" x14ac:dyDescent="0.25">
      <c r="C28" t="s">
        <v>120</v>
      </c>
      <c r="E28" s="108">
        <f>H18</f>
        <v>824.21900000000005</v>
      </c>
      <c r="H28" s="136"/>
    </row>
    <row r="29" spans="2:11" x14ac:dyDescent="0.25">
      <c r="C29" t="s">
        <v>41</v>
      </c>
      <c r="E29" s="153">
        <f>H25</f>
        <v>806.08832876712324</v>
      </c>
      <c r="G29" s="118"/>
      <c r="H29" s="154"/>
    </row>
    <row r="30" spans="2:11" ht="15.75" thickBot="1" x14ac:dyDescent="0.3">
      <c r="C30" t="s">
        <v>168</v>
      </c>
      <c r="E30" s="155">
        <f>SUM(E27:E29)</f>
        <v>3913.493628767123</v>
      </c>
      <c r="G30" s="118"/>
      <c r="H30" s="154"/>
    </row>
    <row r="31" spans="2:11" ht="15.75" thickTop="1" x14ac:dyDescent="0.25">
      <c r="G31" s="118"/>
      <c r="H31" s="136"/>
    </row>
    <row r="32" spans="2:11" x14ac:dyDescent="0.25">
      <c r="G32" s="118"/>
      <c r="H32" s="118"/>
    </row>
    <row r="33" spans="8:8" x14ac:dyDescent="0.25">
      <c r="H33" s="124"/>
    </row>
    <row r="46" spans="8:8" x14ac:dyDescent="0.25">
      <c r="H46" t="e">
        <f>ROUND((#REF!+H33+H35),3)</f>
        <v>#REF!</v>
      </c>
    </row>
  </sheetData>
  <pageMargins left="0.70866141732283472" right="0.70866141732283472" top="0.74803149606299213" bottom="0.74803149606299213" header="0.31496062992125984" footer="0.31496062992125984"/>
  <pageSetup paperSize="9"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149"/>
  <sheetViews>
    <sheetView tabSelected="1" workbookViewId="0">
      <selection activeCell="B4" sqref="B4"/>
    </sheetView>
  </sheetViews>
  <sheetFormatPr defaultRowHeight="15" x14ac:dyDescent="0.25"/>
  <cols>
    <col min="1" max="1" width="64" customWidth="1"/>
    <col min="2" max="2" width="16.7109375" customWidth="1"/>
    <col min="4" max="4" width="16" customWidth="1"/>
    <col min="5" max="5" width="22.42578125" hidden="1" customWidth="1"/>
    <col min="6" max="6" width="14.28515625" hidden="1" customWidth="1"/>
    <col min="7" max="7" width="13.140625" hidden="1" customWidth="1"/>
    <col min="8" max="8" width="12.42578125" hidden="1" customWidth="1"/>
    <col min="9" max="10" width="9.140625" hidden="1" customWidth="1"/>
    <col min="11" max="11" width="10.5703125" hidden="1" customWidth="1"/>
    <col min="12" max="13" width="9.140625" hidden="1" customWidth="1"/>
    <col min="14" max="14" width="21.42578125" hidden="1" customWidth="1"/>
    <col min="15" max="15" width="9.140625" hidden="1" customWidth="1"/>
    <col min="16" max="16" width="14.42578125" style="108" hidden="1" customWidth="1"/>
    <col min="17" max="21" width="9.140625" hidden="1" customWidth="1"/>
    <col min="22" max="22" width="27" hidden="1" customWidth="1"/>
    <col min="23" max="28" width="9.140625" hidden="1" customWidth="1"/>
    <col min="29" max="29" width="12.28515625" hidden="1" customWidth="1"/>
    <col min="30" max="30" width="12.85546875" hidden="1" customWidth="1"/>
    <col min="31" max="32" width="9.140625" hidden="1" customWidth="1"/>
  </cols>
  <sheetData>
    <row r="1" spans="1:7" x14ac:dyDescent="0.25">
      <c r="A1" s="112"/>
      <c r="B1" s="113"/>
      <c r="C1" s="114"/>
    </row>
    <row r="2" spans="1:7" ht="18.75" x14ac:dyDescent="0.3">
      <c r="A2" s="128" t="s">
        <v>172</v>
      </c>
      <c r="B2" s="118"/>
      <c r="C2" s="117"/>
    </row>
    <row r="3" spans="1:7" x14ac:dyDescent="0.25">
      <c r="A3" s="115"/>
      <c r="B3" s="118"/>
      <c r="C3" s="117"/>
    </row>
    <row r="4" spans="1:7" ht="15.75" x14ac:dyDescent="0.25">
      <c r="A4" s="164" t="s">
        <v>105</v>
      </c>
      <c r="B4" s="170" t="s">
        <v>182</v>
      </c>
      <c r="C4" s="117"/>
    </row>
    <row r="5" spans="1:7" x14ac:dyDescent="0.25">
      <c r="A5" s="115"/>
      <c r="B5" s="123"/>
      <c r="C5" s="117"/>
    </row>
    <row r="6" spans="1:7" x14ac:dyDescent="0.25">
      <c r="A6" s="115" t="s">
        <v>183</v>
      </c>
      <c r="B6" s="170" t="s">
        <v>94</v>
      </c>
      <c r="C6" s="117"/>
    </row>
    <row r="7" spans="1:7" x14ac:dyDescent="0.25">
      <c r="A7" s="115"/>
      <c r="B7" s="118"/>
      <c r="C7" s="117"/>
    </row>
    <row r="8" spans="1:7" ht="18.75" x14ac:dyDescent="0.3">
      <c r="A8" s="128" t="s">
        <v>107</v>
      </c>
      <c r="B8" s="118"/>
      <c r="C8" s="117"/>
    </row>
    <row r="9" spans="1:7" x14ac:dyDescent="0.25">
      <c r="A9" s="115" t="s">
        <v>109</v>
      </c>
      <c r="B9" s="118"/>
      <c r="C9" s="117"/>
    </row>
    <row r="10" spans="1:7" x14ac:dyDescent="0.25">
      <c r="A10" s="115"/>
      <c r="B10" s="118"/>
      <c r="C10" s="117"/>
    </row>
    <row r="11" spans="1:7" x14ac:dyDescent="0.25">
      <c r="A11" s="115" t="s">
        <v>186</v>
      </c>
      <c r="B11" s="169"/>
      <c r="C11" s="117"/>
    </row>
    <row r="12" spans="1:7" x14ac:dyDescent="0.25">
      <c r="A12" s="115"/>
      <c r="B12" s="118"/>
      <c r="C12" s="117"/>
    </row>
    <row r="13" spans="1:7" x14ac:dyDescent="0.25">
      <c r="A13" s="119" t="s">
        <v>106</v>
      </c>
      <c r="C13" s="135">
        <f>B11/12</f>
        <v>0</v>
      </c>
    </row>
    <row r="14" spans="1:7" x14ac:dyDescent="0.25">
      <c r="A14" s="115" t="s">
        <v>196</v>
      </c>
      <c r="B14" s="118"/>
      <c r="C14" s="117"/>
    </row>
    <row r="15" spans="1:7" x14ac:dyDescent="0.25">
      <c r="A15" s="120"/>
      <c r="B15" s="111"/>
      <c r="C15" s="121"/>
    </row>
    <row r="16" spans="1:7" x14ac:dyDescent="0.25">
      <c r="A16" s="112"/>
      <c r="B16" s="113"/>
      <c r="C16" s="114"/>
      <c r="G16" s="129"/>
    </row>
    <row r="17" spans="1:30" ht="18.75" x14ac:dyDescent="0.3">
      <c r="A17" s="128" t="s">
        <v>108</v>
      </c>
      <c r="B17" s="118"/>
      <c r="C17" s="117"/>
    </row>
    <row r="18" spans="1:30" x14ac:dyDescent="0.25">
      <c r="A18" s="115"/>
      <c r="B18" s="118"/>
      <c r="C18" s="117"/>
      <c r="H18" s="125">
        <v>2017</v>
      </c>
    </row>
    <row r="19" spans="1:30" x14ac:dyDescent="0.25">
      <c r="A19" s="115" t="s">
        <v>194</v>
      </c>
      <c r="B19" s="169"/>
      <c r="C19" s="117"/>
      <c r="H19" s="125" t="s">
        <v>112</v>
      </c>
    </row>
    <row r="20" spans="1:30" x14ac:dyDescent="0.25">
      <c r="A20" s="115" t="s">
        <v>195</v>
      </c>
      <c r="B20" s="118"/>
      <c r="C20" s="117"/>
      <c r="F20" t="s">
        <v>110</v>
      </c>
      <c r="H20" s="130">
        <v>7.5</v>
      </c>
    </row>
    <row r="21" spans="1:30" x14ac:dyDescent="0.25">
      <c r="A21" s="115"/>
      <c r="B21" s="118"/>
      <c r="C21" s="117"/>
      <c r="H21" s="130"/>
    </row>
    <row r="22" spans="1:30" x14ac:dyDescent="0.25">
      <c r="A22" s="173" t="s">
        <v>187</v>
      </c>
      <c r="B22" s="129">
        <f>IF(B6="yes",(B19*(H20/100)),IF(B6="no",(B19*(H22/100)),"error, please try again"))</f>
        <v>0</v>
      </c>
      <c r="C22" s="117"/>
      <c r="F22" t="s">
        <v>111</v>
      </c>
      <c r="H22" s="130">
        <v>6</v>
      </c>
    </row>
    <row r="23" spans="1:30" x14ac:dyDescent="0.25">
      <c r="A23" s="115"/>
      <c r="B23" s="118"/>
      <c r="C23" s="117"/>
    </row>
    <row r="24" spans="1:30" x14ac:dyDescent="0.25">
      <c r="A24" s="119" t="s">
        <v>173</v>
      </c>
      <c r="C24" s="135">
        <f>B22/12</f>
        <v>0</v>
      </c>
    </row>
    <row r="25" spans="1:30" x14ac:dyDescent="0.25">
      <c r="A25" s="115" t="s">
        <v>196</v>
      </c>
      <c r="B25" s="118"/>
      <c r="C25" s="117"/>
    </row>
    <row r="26" spans="1:30" x14ac:dyDescent="0.25">
      <c r="A26" s="115"/>
      <c r="B26" s="118"/>
      <c r="C26" s="117"/>
      <c r="F26" t="s">
        <v>94</v>
      </c>
      <c r="G26" s="116" t="s">
        <v>100</v>
      </c>
      <c r="H26">
        <v>1790</v>
      </c>
    </row>
    <row r="27" spans="1:30" x14ac:dyDescent="0.25">
      <c r="A27" s="115"/>
      <c r="B27" s="118"/>
      <c r="C27" s="117"/>
      <c r="F27" t="s">
        <v>95</v>
      </c>
      <c r="G27" s="116" t="s">
        <v>99</v>
      </c>
      <c r="H27" s="110"/>
    </row>
    <row r="28" spans="1:30" x14ac:dyDescent="0.25">
      <c r="A28" s="120"/>
      <c r="B28" s="111"/>
      <c r="C28" s="121"/>
      <c r="G28" s="161">
        <v>0</v>
      </c>
      <c r="H28">
        <v>2580</v>
      </c>
      <c r="J28" s="107" t="s">
        <v>113</v>
      </c>
      <c r="L28" s="125" t="s">
        <v>112</v>
      </c>
    </row>
    <row r="29" spans="1:30" ht="22.5" customHeight="1" x14ac:dyDescent="0.3">
      <c r="A29" s="127" t="s">
        <v>115</v>
      </c>
      <c r="B29" s="113"/>
      <c r="C29" s="114"/>
      <c r="D29" s="118"/>
      <c r="G29" s="129">
        <v>1</v>
      </c>
      <c r="H29">
        <f>2580*1</f>
        <v>2580</v>
      </c>
      <c r="J29" t="s">
        <v>85</v>
      </c>
      <c r="L29" s="126">
        <v>1</v>
      </c>
      <c r="N29" t="s">
        <v>191</v>
      </c>
      <c r="T29" s="58" t="s">
        <v>46</v>
      </c>
      <c r="U29" s="58" t="s">
        <v>47</v>
      </c>
      <c r="V29" s="58" t="s">
        <v>48</v>
      </c>
      <c r="W29" s="58" t="s">
        <v>49</v>
      </c>
      <c r="X29" s="58" t="s">
        <v>32</v>
      </c>
      <c r="Y29" s="58" t="s">
        <v>116</v>
      </c>
      <c r="Z29" s="58" t="s">
        <v>99</v>
      </c>
      <c r="AA29" s="58" t="s">
        <v>100</v>
      </c>
      <c r="AC29" s="137" t="s">
        <v>99</v>
      </c>
      <c r="AD29" s="137" t="s">
        <v>100</v>
      </c>
    </row>
    <row r="30" spans="1:30" x14ac:dyDescent="0.25">
      <c r="A30" s="115" t="s">
        <v>118</v>
      </c>
      <c r="B30" s="118"/>
      <c r="C30" s="117"/>
      <c r="G30" s="118">
        <v>2</v>
      </c>
      <c r="H30">
        <f>2580*2</f>
        <v>5160</v>
      </c>
      <c r="L30" s="125"/>
      <c r="P30" s="108" t="s">
        <v>86</v>
      </c>
      <c r="Q30">
        <v>2808</v>
      </c>
      <c r="T30" s="64"/>
      <c r="U30" s="65"/>
      <c r="V30" s="66" t="s">
        <v>50</v>
      </c>
      <c r="W30" s="66" t="s">
        <v>51</v>
      </c>
      <c r="X30" s="66" t="s">
        <v>52</v>
      </c>
      <c r="Y30" s="64" t="s">
        <v>117</v>
      </c>
      <c r="Z30" s="64"/>
      <c r="AA30" s="64"/>
    </row>
    <row r="31" spans="1:30" x14ac:dyDescent="0.25">
      <c r="A31" s="115"/>
      <c r="B31" s="118"/>
      <c r="C31" s="117"/>
      <c r="G31" s="129">
        <v>3</v>
      </c>
      <c r="H31">
        <f>2580*3</f>
        <v>7740</v>
      </c>
      <c r="L31" s="125"/>
      <c r="P31" s="108" t="s">
        <v>49</v>
      </c>
      <c r="Q31">
        <v>2808</v>
      </c>
      <c r="T31" s="157"/>
      <c r="U31" s="61"/>
      <c r="V31" s="158"/>
      <c r="W31" s="158"/>
      <c r="X31" s="158"/>
      <c r="Y31" s="157"/>
      <c r="Z31" s="157"/>
      <c r="AA31" s="157"/>
    </row>
    <row r="32" spans="1:30" x14ac:dyDescent="0.25">
      <c r="A32" s="162" t="s">
        <v>184</v>
      </c>
      <c r="B32" s="118">
        <v>1</v>
      </c>
      <c r="C32" s="122">
        <f>IF(B6="yes",($Q$34*($AC$46/100)),IF(B6="no",($Q$46*($AD$46/100)),0))</f>
        <v>179.88249999999999</v>
      </c>
      <c r="G32" s="129">
        <v>4</v>
      </c>
      <c r="H32">
        <v>8500</v>
      </c>
      <c r="L32" s="125"/>
      <c r="P32" s="108" t="s">
        <v>87</v>
      </c>
      <c r="Q32">
        <v>-1829</v>
      </c>
      <c r="T32" t="s">
        <v>53</v>
      </c>
      <c r="U32" t="s">
        <v>54</v>
      </c>
      <c r="V32" s="108">
        <v>2808</v>
      </c>
      <c r="W32" s="108">
        <v>2808</v>
      </c>
      <c r="X32" s="108">
        <v>843</v>
      </c>
      <c r="Y32" s="108"/>
      <c r="Z32" s="108"/>
      <c r="AA32" s="108"/>
      <c r="AB32" t="s">
        <v>89</v>
      </c>
      <c r="AC32">
        <v>2.5</v>
      </c>
      <c r="AD32">
        <v>2.5</v>
      </c>
    </row>
    <row r="33" spans="1:30" x14ac:dyDescent="0.25">
      <c r="A33" s="163"/>
      <c r="B33" s="118"/>
      <c r="C33" s="122"/>
      <c r="L33" s="125"/>
      <c r="V33" s="108"/>
      <c r="W33" s="108"/>
      <c r="X33" s="108"/>
      <c r="Y33" s="108"/>
      <c r="Z33" s="108"/>
      <c r="AA33" s="108"/>
    </row>
    <row r="34" spans="1:30" ht="15.75" thickBot="1" x14ac:dyDescent="0.3">
      <c r="A34" s="119" t="s">
        <v>114</v>
      </c>
      <c r="B34" s="118"/>
      <c r="C34" s="117"/>
      <c r="F34" s="110" t="s">
        <v>99</v>
      </c>
      <c r="G34" t="s">
        <v>100</v>
      </c>
      <c r="H34" t="s">
        <v>175</v>
      </c>
      <c r="L34" s="125"/>
      <c r="Q34" s="109">
        <f>SUM(Q30:Q32)</f>
        <v>3787</v>
      </c>
      <c r="T34" t="s">
        <v>82</v>
      </c>
      <c r="U34" t="s">
        <v>55</v>
      </c>
      <c r="V34" s="108">
        <v>2864</v>
      </c>
      <c r="W34" s="108">
        <v>2864</v>
      </c>
      <c r="X34" s="108">
        <v>843</v>
      </c>
      <c r="Y34" s="108"/>
      <c r="Z34" s="108"/>
      <c r="AA34" s="108"/>
      <c r="AB34" t="s">
        <v>90</v>
      </c>
      <c r="AC34">
        <v>0.5</v>
      </c>
      <c r="AD34">
        <v>0.5</v>
      </c>
    </row>
    <row r="35" spans="1:30" ht="15.75" thickTop="1" x14ac:dyDescent="0.25">
      <c r="A35" s="163" t="s">
        <v>185</v>
      </c>
      <c r="B35" s="175">
        <v>0</v>
      </c>
      <c r="C35" s="122">
        <f>B35*F43</f>
        <v>0</v>
      </c>
      <c r="F35" s="108">
        <f>SUM($Q$34*(AC32/100))</f>
        <v>94.675000000000011</v>
      </c>
      <c r="G35" s="108">
        <f>$Q$46*($AD$32/100)</f>
        <v>79.225000000000009</v>
      </c>
      <c r="H35" s="108">
        <f>$Q$53*(AC32/100)</f>
        <v>59.575000000000003</v>
      </c>
      <c r="L35" s="125"/>
      <c r="U35" t="s">
        <v>56</v>
      </c>
      <c r="V35" s="108">
        <v>2920</v>
      </c>
      <c r="W35" s="108">
        <v>2920</v>
      </c>
      <c r="X35" s="108">
        <v>843</v>
      </c>
      <c r="Y35" s="108"/>
      <c r="Z35" s="108"/>
      <c r="AA35" s="108"/>
      <c r="AB35" t="s">
        <v>91</v>
      </c>
      <c r="AC35">
        <v>0.75</v>
      </c>
      <c r="AD35">
        <v>0.75</v>
      </c>
    </row>
    <row r="36" spans="1:30" ht="15.75" thickBot="1" x14ac:dyDescent="0.3">
      <c r="A36" s="163" t="s">
        <v>68</v>
      </c>
      <c r="B36" s="175">
        <v>0</v>
      </c>
      <c r="C36" s="122">
        <f>B36*G43</f>
        <v>0</v>
      </c>
      <c r="F36" s="108">
        <f>SUM($Q$34*(AC34/100))</f>
        <v>18.934999999999999</v>
      </c>
      <c r="G36" s="108">
        <f>$Q$46*(AD34/100)</f>
        <v>15.845000000000001</v>
      </c>
      <c r="H36" s="108">
        <f>$Q$53*(AC34/100)</f>
        <v>11.915000000000001</v>
      </c>
      <c r="J36" t="s">
        <v>84</v>
      </c>
      <c r="L36" s="132">
        <v>0.5</v>
      </c>
      <c r="N36" t="s">
        <v>192</v>
      </c>
      <c r="U36" t="s">
        <v>57</v>
      </c>
      <c r="V36" s="108">
        <v>3033</v>
      </c>
      <c r="W36" s="108">
        <v>3033</v>
      </c>
      <c r="X36" s="108">
        <v>843</v>
      </c>
      <c r="Y36" s="108"/>
      <c r="Z36" s="108"/>
      <c r="AA36" s="108"/>
      <c r="AC36" s="109">
        <f>SUM(AC32:AC35)</f>
        <v>3.75</v>
      </c>
      <c r="AD36" s="109">
        <f>SUM(AD32:AD35)</f>
        <v>3.75</v>
      </c>
    </row>
    <row r="37" spans="1:30" ht="15.75" thickTop="1" x14ac:dyDescent="0.25">
      <c r="A37" s="163" t="s">
        <v>174</v>
      </c>
      <c r="B37" s="175">
        <v>0</v>
      </c>
      <c r="C37" s="122">
        <f>B37*H43</f>
        <v>0</v>
      </c>
      <c r="F37" s="108">
        <f>SUM($Q$34*(AC35/100))</f>
        <v>28.4025</v>
      </c>
      <c r="G37" s="108">
        <f>$Q$46*(AD35/100)</f>
        <v>23.767499999999998</v>
      </c>
      <c r="H37" s="108">
        <f>$Q$53*(AC35/100)</f>
        <v>17.872499999999999</v>
      </c>
      <c r="L37" s="125"/>
      <c r="P37" s="108" t="s">
        <v>88</v>
      </c>
      <c r="Q37">
        <v>2499</v>
      </c>
      <c r="V37" s="108"/>
      <c r="W37" s="108"/>
      <c r="X37" s="108"/>
      <c r="Y37" s="108"/>
      <c r="Z37" s="108"/>
      <c r="AA37" s="108"/>
    </row>
    <row r="38" spans="1:30" x14ac:dyDescent="0.25">
      <c r="A38" s="115"/>
      <c r="B38" s="118"/>
      <c r="C38" s="122"/>
      <c r="F38" s="108"/>
      <c r="G38" s="108"/>
      <c r="H38" s="108"/>
      <c r="L38" s="125"/>
      <c r="V38" s="108"/>
      <c r="W38" s="108"/>
      <c r="X38" s="108"/>
      <c r="Y38" s="108"/>
      <c r="Z38" s="108"/>
      <c r="AA38" s="108"/>
    </row>
    <row r="39" spans="1:30" x14ac:dyDescent="0.25">
      <c r="A39" s="163" t="s">
        <v>180</v>
      </c>
      <c r="B39" s="174">
        <f>SUM(B35:B37)+1</f>
        <v>1</v>
      </c>
      <c r="C39" s="122"/>
      <c r="D39" s="129"/>
      <c r="F39" s="108"/>
      <c r="G39" s="108"/>
      <c r="L39" s="125"/>
      <c r="V39" s="108"/>
      <c r="W39" s="108"/>
      <c r="X39" s="108"/>
      <c r="Y39" s="108"/>
      <c r="Z39" s="108"/>
      <c r="AA39" s="108"/>
    </row>
    <row r="40" spans="1:30" x14ac:dyDescent="0.25">
      <c r="A40" s="163"/>
      <c r="B40" s="131"/>
      <c r="C40" s="122"/>
      <c r="D40" s="129"/>
      <c r="F40" s="108"/>
      <c r="G40" s="108"/>
      <c r="L40" s="125"/>
      <c r="V40" s="108"/>
      <c r="W40" s="108"/>
      <c r="X40" s="108"/>
      <c r="Y40" s="108"/>
      <c r="Z40" s="108"/>
      <c r="AA40" s="108"/>
    </row>
    <row r="41" spans="1:30" x14ac:dyDescent="0.25">
      <c r="A41" s="163" t="s">
        <v>188</v>
      </c>
      <c r="B41" s="176">
        <f>IF(B6="no",H26,VLOOKUP(B39,G28:H32,2,TRUE))</f>
        <v>2580</v>
      </c>
      <c r="C41" s="122"/>
      <c r="D41" s="129"/>
      <c r="F41" s="108"/>
      <c r="G41" s="108"/>
      <c r="L41" s="125"/>
      <c r="V41" s="108"/>
      <c r="W41" s="108"/>
      <c r="X41" s="108"/>
      <c r="Y41" s="108"/>
      <c r="Z41" s="108"/>
      <c r="AA41" s="108"/>
    </row>
    <row r="42" spans="1:30" x14ac:dyDescent="0.25">
      <c r="A42" s="163"/>
      <c r="B42" s="131"/>
      <c r="C42" s="122"/>
      <c r="D42" s="129"/>
      <c r="F42" s="108"/>
      <c r="G42" s="108"/>
      <c r="L42" s="125"/>
      <c r="V42" s="108"/>
      <c r="W42" s="108"/>
      <c r="X42" s="108"/>
      <c r="Y42" s="108"/>
      <c r="Z42" s="108"/>
      <c r="AA42" s="108"/>
    </row>
    <row r="43" spans="1:30" x14ac:dyDescent="0.25">
      <c r="A43" s="162" t="s">
        <v>189</v>
      </c>
      <c r="B43" s="118"/>
      <c r="C43" s="122">
        <f>B41/12</f>
        <v>215</v>
      </c>
      <c r="D43" s="129"/>
      <c r="F43" s="160">
        <f>SUM(F35:F37)</f>
        <v>142.01250000000002</v>
      </c>
      <c r="G43" s="160">
        <f>SUM(G35:G37)</f>
        <v>118.83750000000001</v>
      </c>
      <c r="H43" s="160">
        <f>SUM(H35:H37)</f>
        <v>89.362500000000011</v>
      </c>
      <c r="L43" s="125"/>
      <c r="Q43">
        <v>2499</v>
      </c>
      <c r="V43" s="108"/>
      <c r="W43" s="108"/>
      <c r="X43" s="108"/>
      <c r="Y43" s="108"/>
      <c r="Z43" s="108"/>
      <c r="AA43" s="108"/>
      <c r="AB43" t="s">
        <v>113</v>
      </c>
      <c r="AC43">
        <v>1</v>
      </c>
      <c r="AD43">
        <v>0.5</v>
      </c>
    </row>
    <row r="44" spans="1:30" x14ac:dyDescent="0.25">
      <c r="A44" s="115"/>
      <c r="B44" s="136"/>
      <c r="C44" s="122"/>
      <c r="D44" s="129"/>
      <c r="F44" t="s">
        <v>83</v>
      </c>
      <c r="G44" s="108"/>
      <c r="P44" s="108" t="s">
        <v>87</v>
      </c>
      <c r="Q44">
        <v>-1829</v>
      </c>
      <c r="T44" t="s">
        <v>68</v>
      </c>
      <c r="U44" t="s">
        <v>54</v>
      </c>
      <c r="V44" s="108">
        <v>2499</v>
      </c>
      <c r="W44" s="108">
        <v>2499</v>
      </c>
      <c r="X44" s="108">
        <v>750</v>
      </c>
      <c r="Y44" s="108"/>
      <c r="Z44" s="108"/>
      <c r="AA44" s="108"/>
    </row>
    <row r="45" spans="1:30" x14ac:dyDescent="0.25">
      <c r="A45" s="115" t="s">
        <v>190</v>
      </c>
      <c r="B45" s="177">
        <f>C47*12</f>
        <v>4738.59</v>
      </c>
      <c r="C45" s="122"/>
      <c r="D45" s="129"/>
      <c r="G45" s="108"/>
      <c r="V45" s="108"/>
      <c r="W45" s="108"/>
      <c r="X45" s="108"/>
      <c r="Y45" s="108"/>
      <c r="Z45" s="108"/>
      <c r="AA45" s="108"/>
    </row>
    <row r="46" spans="1:30" ht="15.75" thickBot="1" x14ac:dyDescent="0.3">
      <c r="A46" s="115"/>
      <c r="B46" s="159"/>
      <c r="C46" s="122"/>
      <c r="D46" s="129"/>
      <c r="F46" s="133">
        <f>IF($B$6="yes",($L$29/100*$Q$34),IF($B$6="no",($L$36/100*$Q$46),"incorrect entry, please type in yes or no"))</f>
        <v>37.869999999999997</v>
      </c>
      <c r="G46" s="133">
        <f>IF($B$6="yes",($L$29/100*Q34),IF(B6="no",($L$36/100*Q46),"incorrect entry, please type in yes or no"))</f>
        <v>37.869999999999997</v>
      </c>
      <c r="Q46" s="109">
        <f>SUM(Q37:Q44)</f>
        <v>3169</v>
      </c>
      <c r="U46" t="s">
        <v>55</v>
      </c>
      <c r="V46" s="108">
        <v>2549</v>
      </c>
      <c r="W46" s="108">
        <v>2549</v>
      </c>
      <c r="X46" s="108">
        <v>750</v>
      </c>
      <c r="Y46" s="108"/>
      <c r="Z46" s="108"/>
      <c r="AA46" s="108"/>
      <c r="AC46">
        <f>SUM(AC36:AC43)</f>
        <v>4.75</v>
      </c>
      <c r="AD46">
        <f>SUM(AD36:AD44)</f>
        <v>4.25</v>
      </c>
    </row>
    <row r="47" spans="1:30" ht="17.25" thickTop="1" thickBot="1" x14ac:dyDescent="0.3">
      <c r="A47" s="119" t="s">
        <v>197</v>
      </c>
      <c r="B47" s="118"/>
      <c r="C47" s="172">
        <f>SUM(C32:C44)</f>
        <v>394.88249999999999</v>
      </c>
      <c r="F47" s="108"/>
      <c r="G47" s="108"/>
      <c r="Q47" s="118"/>
      <c r="U47" t="s">
        <v>56</v>
      </c>
      <c r="V47" s="108">
        <v>2599</v>
      </c>
      <c r="W47" s="108">
        <v>2599</v>
      </c>
      <c r="X47" s="108">
        <v>750</v>
      </c>
      <c r="Y47" s="108"/>
      <c r="Z47" s="108"/>
      <c r="AA47" s="108"/>
    </row>
    <row r="48" spans="1:30" ht="15.75" thickTop="1" x14ac:dyDescent="0.25">
      <c r="A48" s="115"/>
      <c r="B48" s="118"/>
      <c r="C48" s="122"/>
      <c r="D48" s="129"/>
      <c r="F48" s="108"/>
      <c r="G48" s="108"/>
      <c r="Q48" s="118"/>
      <c r="V48" s="108"/>
      <c r="W48" s="108"/>
      <c r="X48" s="108"/>
      <c r="Y48" s="108"/>
      <c r="Z48" s="108"/>
      <c r="AA48" s="108"/>
    </row>
    <row r="49" spans="1:27" x14ac:dyDescent="0.25">
      <c r="A49" s="171" t="s">
        <v>198</v>
      </c>
      <c r="B49" s="111"/>
      <c r="C49" s="121"/>
      <c r="D49" s="129"/>
      <c r="F49" s="108"/>
      <c r="G49" s="108"/>
      <c r="N49" t="s">
        <v>193</v>
      </c>
      <c r="Q49" s="118"/>
      <c r="V49" s="108"/>
      <c r="W49" s="108"/>
      <c r="X49" s="108"/>
      <c r="Y49" s="108"/>
      <c r="Z49" s="108"/>
      <c r="AA49" s="108"/>
    </row>
    <row r="50" spans="1:27" x14ac:dyDescent="0.25">
      <c r="D50" s="129"/>
      <c r="F50" s="108"/>
      <c r="G50" s="108"/>
      <c r="Q50" s="118">
        <v>2106</v>
      </c>
      <c r="U50" t="s">
        <v>57</v>
      </c>
      <c r="V50" s="108">
        <v>2699</v>
      </c>
      <c r="W50" s="108">
        <v>2699</v>
      </c>
      <c r="X50" s="108">
        <v>750</v>
      </c>
      <c r="Y50" s="108"/>
      <c r="Z50" s="108"/>
      <c r="AA50" s="108"/>
    </row>
    <row r="51" spans="1:27" x14ac:dyDescent="0.25">
      <c r="D51" s="129"/>
      <c r="Q51" s="118">
        <v>2106</v>
      </c>
      <c r="V51" s="108"/>
      <c r="W51" s="108"/>
      <c r="X51" s="108"/>
      <c r="Y51" s="108"/>
      <c r="Z51" s="108"/>
      <c r="AA51" s="108"/>
    </row>
    <row r="52" spans="1:27" x14ac:dyDescent="0.25">
      <c r="D52" s="118"/>
      <c r="F52" s="107"/>
      <c r="L52" s="108"/>
      <c r="Q52" s="118">
        <v>-1829</v>
      </c>
      <c r="V52" s="108"/>
      <c r="W52" s="108"/>
      <c r="X52" s="108"/>
      <c r="Y52" s="108"/>
      <c r="Z52" s="108"/>
      <c r="AA52" s="108"/>
    </row>
    <row r="53" spans="1:27" ht="15.75" thickBot="1" x14ac:dyDescent="0.3">
      <c r="A53" s="118"/>
      <c r="B53" s="118"/>
      <c r="L53" s="108"/>
      <c r="Q53" s="109">
        <f>SUM(Q50:Q52)</f>
        <v>2383</v>
      </c>
      <c r="T53" t="s">
        <v>72</v>
      </c>
      <c r="U53" t="s">
        <v>54</v>
      </c>
      <c r="V53" s="108">
        <v>2106</v>
      </c>
      <c r="W53" s="108">
        <v>2106</v>
      </c>
      <c r="X53" s="108">
        <v>632</v>
      </c>
      <c r="Y53" s="108"/>
      <c r="Z53" s="108"/>
      <c r="AA53" s="108"/>
    </row>
    <row r="54" spans="1:27" ht="15.75" hidden="1" thickTop="1" x14ac:dyDescent="0.25">
      <c r="A54" s="118"/>
      <c r="B54" s="118"/>
      <c r="L54" s="108"/>
      <c r="Q54" s="118"/>
      <c r="V54" s="108"/>
      <c r="W54" s="108"/>
      <c r="X54" s="108"/>
      <c r="Y54" s="108"/>
      <c r="Z54" s="108"/>
      <c r="AA54" s="108"/>
    </row>
    <row r="55" spans="1:27" ht="15.75" hidden="1" thickTop="1" x14ac:dyDescent="0.25">
      <c r="L55" s="108"/>
    </row>
    <row r="56" spans="1:27" ht="19.5" hidden="1" thickTop="1" x14ac:dyDescent="0.3">
      <c r="A56" s="127" t="s">
        <v>126</v>
      </c>
      <c r="B56" s="113"/>
      <c r="C56" s="114"/>
      <c r="L56" s="108"/>
      <c r="T56" t="s">
        <v>125</v>
      </c>
      <c r="V56">
        <v>2910</v>
      </c>
      <c r="W56">
        <v>1325</v>
      </c>
      <c r="X56">
        <v>635</v>
      </c>
    </row>
    <row r="57" spans="1:27" ht="15.75" hidden="1" thickTop="1" x14ac:dyDescent="0.25">
      <c r="A57" s="115"/>
      <c r="B57" s="138">
        <v>2016</v>
      </c>
      <c r="C57" s="117"/>
      <c r="L57" s="108"/>
    </row>
    <row r="58" spans="1:27" ht="15.75" hidden="1" thickTop="1" x14ac:dyDescent="0.25">
      <c r="A58" s="115"/>
      <c r="B58" s="118"/>
      <c r="C58" s="117"/>
    </row>
    <row r="59" spans="1:27" ht="15.75" hidden="1" thickTop="1" x14ac:dyDescent="0.25">
      <c r="A59" s="115"/>
      <c r="B59" s="118"/>
      <c r="C59" s="117"/>
      <c r="K59" s="108"/>
      <c r="P59"/>
    </row>
    <row r="60" spans="1:27" ht="15.75" hidden="1" thickTop="1" x14ac:dyDescent="0.25">
      <c r="A60" s="115" t="s">
        <v>127</v>
      </c>
      <c r="B60" s="118">
        <v>2712</v>
      </c>
      <c r="C60" s="117"/>
      <c r="K60" s="108"/>
      <c r="P60"/>
    </row>
    <row r="61" spans="1:27" ht="15.75" hidden="1" thickTop="1" x14ac:dyDescent="0.25">
      <c r="A61" s="115" t="s">
        <v>119</v>
      </c>
      <c r="B61" s="118">
        <v>1762</v>
      </c>
      <c r="C61" s="117"/>
      <c r="K61" s="108"/>
      <c r="P61"/>
    </row>
    <row r="62" spans="1:27" ht="15.75" hidden="1" thickTop="1" x14ac:dyDescent="0.25">
      <c r="A62" s="115"/>
      <c r="B62" s="118"/>
      <c r="C62" s="117"/>
      <c r="K62" s="108"/>
      <c r="P62"/>
    </row>
    <row r="63" spans="1:27" ht="15.75" hidden="1" thickTop="1" x14ac:dyDescent="0.25">
      <c r="A63" s="115" t="s">
        <v>120</v>
      </c>
      <c r="B63" s="118">
        <v>889</v>
      </c>
      <c r="C63" s="117"/>
      <c r="K63" s="108"/>
      <c r="P63"/>
    </row>
    <row r="64" spans="1:27" ht="15.75" hidden="1" thickTop="1" x14ac:dyDescent="0.25">
      <c r="A64" s="115" t="s">
        <v>121</v>
      </c>
      <c r="B64" s="118">
        <v>-150</v>
      </c>
      <c r="C64" s="117"/>
      <c r="K64" s="108"/>
      <c r="P64"/>
    </row>
    <row r="65" spans="1:16" ht="15.75" hidden="1" thickTop="1" x14ac:dyDescent="0.25">
      <c r="A65" s="115"/>
      <c r="B65" s="118">
        <v>739</v>
      </c>
      <c r="C65" s="117"/>
      <c r="K65" s="108"/>
      <c r="P65"/>
    </row>
    <row r="66" spans="1:16" ht="8.25" hidden="1" customHeight="1" x14ac:dyDescent="0.25">
      <c r="A66" s="115" t="s">
        <v>122</v>
      </c>
      <c r="B66" s="118"/>
      <c r="C66" s="117"/>
      <c r="K66" s="108"/>
      <c r="P66"/>
    </row>
    <row r="67" spans="1:16" ht="15.75" hidden="1" thickTop="1" x14ac:dyDescent="0.25">
      <c r="A67" s="115" t="s">
        <v>176</v>
      </c>
      <c r="B67" s="118">
        <v>185</v>
      </c>
      <c r="C67" s="117"/>
      <c r="K67" s="108"/>
      <c r="P67"/>
    </row>
    <row r="68" spans="1:16" ht="15.75" hidden="1" thickTop="1" x14ac:dyDescent="0.25">
      <c r="A68" s="115"/>
      <c r="B68" s="118"/>
      <c r="C68" s="117"/>
      <c r="K68" s="108"/>
      <c r="P68"/>
    </row>
    <row r="69" spans="1:16" ht="15.75" hidden="1" thickTop="1" x14ac:dyDescent="0.25">
      <c r="A69" s="115"/>
      <c r="B69" s="118">
        <v>3662</v>
      </c>
      <c r="C69" s="117"/>
      <c r="K69" s="108"/>
      <c r="P69"/>
    </row>
    <row r="70" spans="1:16" ht="15.75" hidden="1" thickTop="1" x14ac:dyDescent="0.25">
      <c r="A70" s="115"/>
      <c r="B70" s="118"/>
      <c r="C70" s="117"/>
      <c r="K70" s="108"/>
      <c r="P70"/>
    </row>
    <row r="71" spans="1:16" ht="15.75" hidden="1" thickTop="1" x14ac:dyDescent="0.25">
      <c r="A71" s="115" t="s">
        <v>167</v>
      </c>
      <c r="B71" s="118">
        <v>320</v>
      </c>
      <c r="C71" s="117"/>
      <c r="K71" s="108"/>
      <c r="P71"/>
    </row>
    <row r="72" spans="1:16" ht="15.75" hidden="1" thickTop="1" x14ac:dyDescent="0.25">
      <c r="A72" s="115" t="s">
        <v>49</v>
      </c>
      <c r="B72" s="136">
        <v>321</v>
      </c>
      <c r="C72" s="117"/>
      <c r="K72" s="108"/>
      <c r="P72"/>
    </row>
    <row r="73" spans="1:16" ht="15.75" hidden="1" thickTop="1" x14ac:dyDescent="0.25">
      <c r="A73" s="115" t="s">
        <v>181</v>
      </c>
      <c r="B73" s="118">
        <v>61</v>
      </c>
      <c r="C73" s="117"/>
      <c r="K73" s="108"/>
      <c r="P73"/>
    </row>
    <row r="74" spans="1:16" ht="15.75" hidden="1" thickTop="1" x14ac:dyDescent="0.25">
      <c r="A74" s="115"/>
      <c r="B74" s="118"/>
      <c r="C74" s="117"/>
      <c r="K74" s="108"/>
      <c r="P74"/>
    </row>
    <row r="75" spans="1:16" ht="16.5" hidden="1" thickTop="1" x14ac:dyDescent="0.25">
      <c r="A75" s="134" t="s">
        <v>123</v>
      </c>
      <c r="B75" s="134">
        <f>B67+B71+B72+B73</f>
        <v>887</v>
      </c>
      <c r="C75" s="117"/>
      <c r="K75" s="108"/>
      <c r="P75"/>
    </row>
    <row r="76" spans="1:16" ht="15.75" hidden="1" thickTop="1" x14ac:dyDescent="0.25">
      <c r="A76" s="115"/>
      <c r="B76" s="118"/>
      <c r="C76" s="117"/>
      <c r="K76" s="108"/>
      <c r="P76"/>
    </row>
    <row r="77" spans="1:16" ht="15.75" hidden="1" thickTop="1" x14ac:dyDescent="0.25">
      <c r="A77" s="120"/>
      <c r="B77" s="111"/>
      <c r="C77" s="121"/>
      <c r="P77"/>
    </row>
    <row r="78" spans="1:16" ht="15.75" hidden="1" thickTop="1" x14ac:dyDescent="0.25">
      <c r="P78"/>
    </row>
    <row r="79" spans="1:16" ht="15.75" hidden="1" thickTop="1" x14ac:dyDescent="0.25">
      <c r="P79"/>
    </row>
    <row r="80" spans="1:16" ht="15.75" hidden="1" thickTop="1" x14ac:dyDescent="0.25">
      <c r="P80"/>
    </row>
    <row r="81" spans="1:16" ht="19.5" hidden="1" thickTop="1" x14ac:dyDescent="0.3">
      <c r="A81" s="127" t="s">
        <v>101</v>
      </c>
      <c r="B81" s="114"/>
    </row>
    <row r="82" spans="1:16" ht="15.75" hidden="1" thickTop="1" x14ac:dyDescent="0.25">
      <c r="A82" s="115"/>
      <c r="B82" s="117"/>
    </row>
    <row r="83" spans="1:16" ht="16.5" hidden="1" thickTop="1" thickBot="1" x14ac:dyDescent="0.3">
      <c r="A83" s="115" t="s">
        <v>92</v>
      </c>
      <c r="B83" s="165" t="s">
        <v>97</v>
      </c>
    </row>
    <row r="84" spans="1:16" ht="15.75" hidden="1" thickTop="1" x14ac:dyDescent="0.25">
      <c r="A84" s="115"/>
      <c r="B84" s="117"/>
      <c r="G84" s="108"/>
      <c r="P84"/>
    </row>
    <row r="85" spans="1:16" ht="16.5" hidden="1" thickTop="1" thickBot="1" x14ac:dyDescent="0.3">
      <c r="A85" s="115" t="s">
        <v>98</v>
      </c>
      <c r="B85" s="166">
        <v>32544</v>
      </c>
      <c r="G85" s="108"/>
      <c r="P85"/>
    </row>
    <row r="86" spans="1:16" ht="15.75" hidden="1" thickTop="1" x14ac:dyDescent="0.25">
      <c r="A86" s="115"/>
      <c r="B86" s="117"/>
      <c r="G86" s="108"/>
      <c r="P86"/>
    </row>
    <row r="87" spans="1:16" ht="16.5" hidden="1" thickTop="1" thickBot="1" x14ac:dyDescent="0.3">
      <c r="A87" s="115" t="s">
        <v>93</v>
      </c>
      <c r="B87" s="166">
        <v>25000</v>
      </c>
      <c r="G87" s="108"/>
      <c r="P87"/>
    </row>
    <row r="88" spans="1:16" ht="15.75" hidden="1" thickTop="1" x14ac:dyDescent="0.25">
      <c r="A88" s="115"/>
      <c r="B88" s="117"/>
      <c r="G88" s="108"/>
      <c r="P88"/>
    </row>
    <row r="89" spans="1:16" ht="15.75" hidden="1" thickTop="1" x14ac:dyDescent="0.25">
      <c r="A89" s="115"/>
      <c r="B89" s="117"/>
      <c r="G89" s="108"/>
      <c r="P89"/>
    </row>
    <row r="90" spans="1:16" ht="15.75" hidden="1" thickTop="1" x14ac:dyDescent="0.25">
      <c r="A90" s="115" t="s">
        <v>96</v>
      </c>
      <c r="B90" s="135">
        <f>IF(B85&gt;0,(B85/12)-(B87/12),0)</f>
        <v>628.66666666666652</v>
      </c>
      <c r="P90"/>
    </row>
    <row r="91" spans="1:16" ht="15.75" hidden="1" thickTop="1" x14ac:dyDescent="0.25">
      <c r="A91" s="120"/>
      <c r="B91" s="121"/>
      <c r="P91"/>
    </row>
    <row r="92" spans="1:16" ht="15.75" hidden="1" thickTop="1" x14ac:dyDescent="0.25">
      <c r="P92"/>
    </row>
    <row r="93" spans="1:16" ht="15.75" hidden="1" thickTop="1" x14ac:dyDescent="0.25">
      <c r="P93"/>
    </row>
    <row r="94" spans="1:16" ht="19.5" hidden="1" thickTop="1" x14ac:dyDescent="0.3">
      <c r="A94" s="127" t="s">
        <v>128</v>
      </c>
      <c r="B94" s="114"/>
      <c r="P94"/>
    </row>
    <row r="95" spans="1:16" ht="15.75" hidden="1" thickTop="1" x14ac:dyDescent="0.25">
      <c r="A95" s="115"/>
      <c r="B95" s="117"/>
    </row>
    <row r="96" spans="1:16" ht="15.75" hidden="1" thickTop="1" x14ac:dyDescent="0.25">
      <c r="A96" s="115" t="s">
        <v>102</v>
      </c>
      <c r="B96" s="117"/>
    </row>
    <row r="97" spans="1:16" ht="15.75" hidden="1" thickTop="1" x14ac:dyDescent="0.25">
      <c r="A97" s="115"/>
      <c r="B97" s="117"/>
      <c r="P97"/>
    </row>
    <row r="98" spans="1:16" ht="15.75" hidden="1" thickTop="1" x14ac:dyDescent="0.25">
      <c r="A98" s="115" t="s">
        <v>103</v>
      </c>
      <c r="B98" s="167">
        <v>2712</v>
      </c>
      <c r="P98"/>
    </row>
    <row r="99" spans="1:16" ht="15.75" hidden="1" thickTop="1" x14ac:dyDescent="0.25">
      <c r="A99" s="115"/>
      <c r="B99" s="117"/>
      <c r="P99"/>
    </row>
    <row r="100" spans="1:16" ht="16.5" hidden="1" thickTop="1" thickBot="1" x14ac:dyDescent="0.3">
      <c r="A100" s="115" t="s">
        <v>104</v>
      </c>
      <c r="B100" s="168">
        <v>0.02</v>
      </c>
      <c r="P100"/>
    </row>
    <row r="101" spans="1:16" ht="15.75" hidden="1" thickTop="1" x14ac:dyDescent="0.25">
      <c r="A101" s="115"/>
      <c r="B101" s="117"/>
      <c r="P101"/>
    </row>
    <row r="102" spans="1:16" ht="15.75" hidden="1" thickTop="1" x14ac:dyDescent="0.25">
      <c r="A102" s="115" t="s">
        <v>171</v>
      </c>
      <c r="B102" s="156">
        <f>B104*12</f>
        <v>37425.599999999999</v>
      </c>
      <c r="P102"/>
    </row>
    <row r="103" spans="1:16" ht="15.75" hidden="1" thickTop="1" x14ac:dyDescent="0.25">
      <c r="A103" s="115"/>
      <c r="B103" s="122"/>
      <c r="P103"/>
    </row>
    <row r="104" spans="1:16" ht="15.75" hidden="1" thickTop="1" x14ac:dyDescent="0.25">
      <c r="A104" s="115" t="s">
        <v>124</v>
      </c>
      <c r="B104" s="135">
        <v>3118.7999999999997</v>
      </c>
      <c r="P104"/>
    </row>
    <row r="105" spans="1:16" ht="15.75" hidden="1" thickTop="1" x14ac:dyDescent="0.25">
      <c r="A105" s="120"/>
      <c r="B105" s="121"/>
      <c r="P105"/>
    </row>
    <row r="106" spans="1:16" ht="15.75" hidden="1" thickTop="1" x14ac:dyDescent="0.25">
      <c r="P106"/>
    </row>
    <row r="107" spans="1:16" ht="15.75" hidden="1" thickTop="1" x14ac:dyDescent="0.25">
      <c r="A107" s="112"/>
      <c r="B107" s="114"/>
      <c r="C107" s="118"/>
      <c r="P107"/>
    </row>
    <row r="108" spans="1:16" ht="19.5" hidden="1" thickTop="1" x14ac:dyDescent="0.3">
      <c r="A108" s="128" t="s">
        <v>169</v>
      </c>
      <c r="B108" s="117"/>
      <c r="C108" s="118"/>
      <c r="P108"/>
    </row>
    <row r="109" spans="1:16" ht="15.75" hidden="1" thickTop="1" x14ac:dyDescent="0.25">
      <c r="A109" s="115"/>
      <c r="B109" s="117"/>
      <c r="C109" s="118"/>
    </row>
    <row r="110" spans="1:16" ht="15.75" hidden="1" thickTop="1" x14ac:dyDescent="0.25">
      <c r="A110" s="115" t="s">
        <v>170</v>
      </c>
      <c r="B110" s="167">
        <v>2767</v>
      </c>
      <c r="C110" s="118"/>
      <c r="O110" s="108"/>
      <c r="P110"/>
    </row>
    <row r="111" spans="1:16" ht="15.75" hidden="1" thickTop="1" x14ac:dyDescent="0.25">
      <c r="A111" s="115"/>
      <c r="B111" s="117"/>
      <c r="C111" s="118"/>
      <c r="O111" s="108"/>
      <c r="P111"/>
    </row>
    <row r="112" spans="1:16" ht="15.75" hidden="1" thickTop="1" x14ac:dyDescent="0.25">
      <c r="A112" s="115" t="s">
        <v>120</v>
      </c>
      <c r="B112" s="167">
        <v>889</v>
      </c>
      <c r="C112" s="118"/>
      <c r="O112" s="108"/>
      <c r="P112"/>
    </row>
    <row r="113" spans="1:16" ht="15.75" hidden="1" thickTop="1" x14ac:dyDescent="0.25">
      <c r="A113" s="115"/>
      <c r="B113" s="117"/>
      <c r="C113" s="118"/>
      <c r="O113" s="108"/>
      <c r="P113"/>
    </row>
    <row r="114" spans="1:16" ht="15.75" hidden="1" thickTop="1" x14ac:dyDescent="0.25">
      <c r="A114" s="115" t="s">
        <v>41</v>
      </c>
      <c r="B114" s="167">
        <v>806</v>
      </c>
      <c r="C114" s="118"/>
      <c r="O114" s="108"/>
      <c r="P114"/>
    </row>
    <row r="115" spans="1:16" ht="15.75" hidden="1" thickTop="1" x14ac:dyDescent="0.25">
      <c r="A115" s="115"/>
      <c r="B115" s="117"/>
      <c r="C115" s="118"/>
      <c r="O115" s="108"/>
      <c r="P115"/>
    </row>
    <row r="116" spans="1:16" ht="15.75" hidden="1" thickTop="1" x14ac:dyDescent="0.25">
      <c r="A116" s="115" t="s">
        <v>136</v>
      </c>
      <c r="B116" s="167">
        <v>4</v>
      </c>
      <c r="C116" s="118"/>
      <c r="O116" s="108"/>
      <c r="P116"/>
    </row>
    <row r="117" spans="1:16" ht="15.75" hidden="1" thickTop="1" x14ac:dyDescent="0.25">
      <c r="A117" s="115" t="s">
        <v>177</v>
      </c>
      <c r="B117" s="117"/>
      <c r="C117" s="118"/>
      <c r="O117" s="108"/>
      <c r="P117"/>
    </row>
    <row r="118" spans="1:16" ht="15.75" hidden="1" thickTop="1" x14ac:dyDescent="0.25">
      <c r="A118" s="115"/>
      <c r="B118" s="117"/>
      <c r="C118" s="118"/>
      <c r="O118" s="108"/>
      <c r="P118"/>
    </row>
    <row r="119" spans="1:16" ht="15.75" hidden="1" thickTop="1" x14ac:dyDescent="0.25">
      <c r="A119" s="115" t="s">
        <v>178</v>
      </c>
      <c r="B119" s="167">
        <v>2712</v>
      </c>
      <c r="C119" s="118"/>
      <c r="O119" s="108"/>
      <c r="P119"/>
    </row>
    <row r="120" spans="1:16" ht="15.75" hidden="1" thickTop="1" x14ac:dyDescent="0.25">
      <c r="A120" s="115" t="s">
        <v>179</v>
      </c>
      <c r="B120" s="167">
        <v>100</v>
      </c>
      <c r="C120" s="118"/>
      <c r="O120" s="108"/>
      <c r="P120"/>
    </row>
    <row r="121" spans="1:16" ht="15.75" hidden="1" thickTop="1" x14ac:dyDescent="0.25">
      <c r="A121" s="115"/>
      <c r="B121" s="117"/>
      <c r="C121" s="118"/>
      <c r="O121" s="108"/>
      <c r="P121"/>
    </row>
    <row r="122" spans="1:16" ht="15.75" hidden="1" thickTop="1" x14ac:dyDescent="0.25">
      <c r="A122" s="115" t="s">
        <v>150</v>
      </c>
      <c r="B122" s="122">
        <f>'LSL calc'!E15</f>
        <v>356.64657534246578</v>
      </c>
      <c r="C122" s="118"/>
      <c r="O122" s="108"/>
      <c r="P122"/>
    </row>
    <row r="123" spans="1:16" ht="15.75" hidden="1" thickTop="1" x14ac:dyDescent="0.25">
      <c r="A123" s="115"/>
      <c r="B123" s="117"/>
      <c r="C123" s="118"/>
      <c r="O123" s="108"/>
      <c r="P123"/>
    </row>
    <row r="124" spans="1:16" ht="15.75" hidden="1" thickTop="1" x14ac:dyDescent="0.25">
      <c r="A124" s="119" t="s">
        <v>159</v>
      </c>
      <c r="B124" s="122">
        <f>'LSL calc'!E20</f>
        <v>127.16712328767123</v>
      </c>
      <c r="C124" s="118"/>
      <c r="O124" s="108"/>
      <c r="P124"/>
    </row>
    <row r="125" spans="1:16" ht="15.75" hidden="1" thickTop="1" x14ac:dyDescent="0.25">
      <c r="A125" s="115"/>
      <c r="B125" s="117"/>
      <c r="C125" s="118"/>
      <c r="O125" s="108"/>
      <c r="P125"/>
    </row>
    <row r="126" spans="1:16" ht="15.75" hidden="1" thickTop="1" x14ac:dyDescent="0.25">
      <c r="A126" s="115" t="s">
        <v>162</v>
      </c>
      <c r="B126" s="122">
        <f>'LSL calc'!E22</f>
        <v>483.81369999999998</v>
      </c>
      <c r="C126" s="118"/>
      <c r="O126" s="108"/>
      <c r="P126"/>
    </row>
    <row r="127" spans="1:16" ht="15.75" hidden="1" thickTop="1" x14ac:dyDescent="0.25">
      <c r="A127" s="115"/>
      <c r="B127" s="117"/>
      <c r="C127" s="118"/>
      <c r="O127" s="108"/>
      <c r="P127"/>
    </row>
    <row r="128" spans="1:16" ht="15.75" hidden="1" thickTop="1" x14ac:dyDescent="0.25">
      <c r="A128" s="119" t="str">
        <f>'LSL calc'!B26</f>
        <v>Adjusted congregational payment</v>
      </c>
      <c r="B128" s="117"/>
      <c r="C128" s="118"/>
      <c r="O128" s="108"/>
      <c r="P128"/>
    </row>
    <row r="129" spans="1:16" ht="15.75" hidden="1" thickTop="1" x14ac:dyDescent="0.25">
      <c r="A129" s="115" t="str">
        <f>'LSL calc'!C27</f>
        <v>Stipend</v>
      </c>
      <c r="B129" s="122">
        <f>'LSL calc'!E27</f>
        <v>2283.1862999999998</v>
      </c>
      <c r="C129" s="118"/>
      <c r="O129" s="108"/>
      <c r="P129"/>
    </row>
    <row r="130" spans="1:16" ht="15.75" hidden="1" thickTop="1" x14ac:dyDescent="0.25">
      <c r="A130" s="115" t="str">
        <f>'LSL calc'!C28</f>
        <v>MTA</v>
      </c>
      <c r="B130" s="122">
        <f>'LSL calc'!E28</f>
        <v>824.21900000000005</v>
      </c>
      <c r="C130" s="118"/>
      <c r="O130" s="108"/>
      <c r="P130"/>
    </row>
    <row r="131" spans="1:16" ht="15.75" hidden="1" thickTop="1" x14ac:dyDescent="0.25">
      <c r="A131" s="115" t="str">
        <f>'LSL calc'!C29</f>
        <v>Super</v>
      </c>
      <c r="B131" s="122">
        <f>'LSL calc'!E29</f>
        <v>806.08832876712324</v>
      </c>
      <c r="C131" s="118"/>
      <c r="O131" s="108"/>
      <c r="P131"/>
    </row>
    <row r="132" spans="1:16" ht="16.5" hidden="1" thickTop="1" thickBot="1" x14ac:dyDescent="0.3">
      <c r="A132" s="115" t="str">
        <f>'LSL calc'!C30</f>
        <v>Total owing</v>
      </c>
      <c r="B132" s="139">
        <f>SUM(B129:B131)</f>
        <v>3913.493628767123</v>
      </c>
      <c r="C132" s="118"/>
      <c r="O132" s="108"/>
      <c r="P132"/>
    </row>
    <row r="133" spans="1:16" ht="15.75" hidden="1" thickTop="1" x14ac:dyDescent="0.25">
      <c r="A133" s="115"/>
      <c r="B133" s="117"/>
      <c r="C133" s="118"/>
      <c r="O133" s="108"/>
      <c r="P133"/>
    </row>
    <row r="134" spans="1:16" ht="15.75" hidden="1" thickTop="1" x14ac:dyDescent="0.25">
      <c r="A134" s="115"/>
      <c r="B134" s="117"/>
      <c r="C134" s="118"/>
      <c r="O134" s="108"/>
      <c r="P134"/>
    </row>
    <row r="135" spans="1:16" ht="15.75" hidden="1" thickTop="1" x14ac:dyDescent="0.25">
      <c r="A135" s="120"/>
      <c r="B135" s="121"/>
      <c r="C135" s="118"/>
      <c r="O135" s="108"/>
      <c r="P135"/>
    </row>
    <row r="136" spans="1:16" ht="15.75" hidden="1" thickTop="1" x14ac:dyDescent="0.25">
      <c r="O136" s="108"/>
      <c r="P136"/>
    </row>
    <row r="137" spans="1:16" ht="15.75" hidden="1" thickTop="1" x14ac:dyDescent="0.25">
      <c r="O137" s="108"/>
      <c r="P137"/>
    </row>
    <row r="138" spans="1:16" ht="15.75" hidden="1" thickTop="1" x14ac:dyDescent="0.25">
      <c r="O138" s="108"/>
      <c r="P138"/>
    </row>
    <row r="139" spans="1:16" ht="15.75" hidden="1" thickTop="1" x14ac:dyDescent="0.25"/>
    <row r="140" spans="1:16" ht="15.75" hidden="1" thickTop="1" x14ac:dyDescent="0.25"/>
    <row r="141" spans="1:16" ht="15.75" hidden="1" thickTop="1" x14ac:dyDescent="0.25"/>
    <row r="142" spans="1:16" ht="15.75" hidden="1" thickTop="1" x14ac:dyDescent="0.25"/>
    <row r="143" spans="1:16" ht="15.75" hidden="1" thickTop="1" x14ac:dyDescent="0.25"/>
    <row r="144" spans="1:16" ht="15.75" hidden="1" thickTop="1" x14ac:dyDescent="0.25"/>
    <row r="145" ht="15.75" hidden="1" thickTop="1" x14ac:dyDescent="0.25"/>
    <row r="146" ht="15.75" hidden="1" thickTop="1" x14ac:dyDescent="0.25"/>
    <row r="147" ht="15.75" hidden="1" thickTop="1" x14ac:dyDescent="0.25"/>
    <row r="148" ht="15.75" hidden="1" thickTop="1" x14ac:dyDescent="0.25"/>
    <row r="149" ht="15.75" thickTop="1" x14ac:dyDescent="0.25"/>
  </sheetData>
  <sheetProtection password="C4FA" sheet="1" objects="1" scenarios="1" selectLockedCells="1"/>
  <dataValidations count="2">
    <dataValidation type="list" allowBlank="1" showInputMessage="1" showErrorMessage="1" error="Invalid entry please try again_x000a_" prompt="Choose &quot;yes&quot; for calling charge, and &quot;no&quot; for Appointment" sqref="F26:F27">
      <formula1>$F$26:$F$27</formula1>
    </dataValidation>
    <dataValidation type="list" allowBlank="1" showInputMessage="1" showErrorMessage="1" sqref="B6">
      <formula1>$F$26:$F$27</formula1>
    </dataValidation>
  </dataValidations>
  <pageMargins left="0.70866141732283472" right="0.70866141732283472" top="0.74803149606299213" bottom="0.74803149606299213" header="0.31496062992125984" footer="0.31496062992125984"/>
  <pageSetup paperSize="9" scale="9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V67"/>
  <sheetViews>
    <sheetView topLeftCell="A13" zoomScaleNormal="100" zoomScaleSheetLayoutView="100" workbookViewId="0">
      <selection activeCell="A13" sqref="A1:XFD1048576"/>
    </sheetView>
  </sheetViews>
  <sheetFormatPr defaultRowHeight="12.75" x14ac:dyDescent="0.2"/>
  <cols>
    <col min="1" max="1" width="26.42578125" style="3" customWidth="1"/>
    <col min="2" max="2" width="13.7109375" style="4" customWidth="1"/>
    <col min="3" max="4" width="18.7109375" style="4" customWidth="1"/>
    <col min="5" max="5" width="13.7109375" style="4" customWidth="1"/>
    <col min="6" max="7" width="9.140625" style="5"/>
    <col min="8" max="8" width="2.7109375" style="5" customWidth="1"/>
    <col min="9" max="9" width="9.140625" style="5"/>
    <col min="10" max="10" width="2.7109375" style="5" customWidth="1"/>
    <col min="11" max="12" width="9.140625" style="5"/>
    <col min="13" max="15" width="9.140625" style="1"/>
    <col min="16" max="16" width="9.28515625" style="1" bestFit="1" customWidth="1"/>
    <col min="17" max="22" width="9.140625" style="1"/>
    <col min="23" max="256" width="9.140625" style="5"/>
    <col min="257" max="257" width="24.85546875" style="5" customWidth="1"/>
    <col min="258" max="258" width="13.7109375" style="5" customWidth="1"/>
    <col min="259" max="260" width="18.7109375" style="5" customWidth="1"/>
    <col min="261" max="261" width="13.7109375" style="5" customWidth="1"/>
    <col min="262" max="263" width="9.140625" style="5"/>
    <col min="264" max="264" width="2.7109375" style="5" customWidth="1"/>
    <col min="265" max="265" width="9.140625" style="5"/>
    <col min="266" max="266" width="2.7109375" style="5" customWidth="1"/>
    <col min="267" max="271" width="9.140625" style="5"/>
    <col min="272" max="272" width="9.28515625" style="5" bestFit="1" customWidth="1"/>
    <col min="273" max="512" width="9.140625" style="5"/>
    <col min="513" max="513" width="24.85546875" style="5" customWidth="1"/>
    <col min="514" max="514" width="13.7109375" style="5" customWidth="1"/>
    <col min="515" max="516" width="18.7109375" style="5" customWidth="1"/>
    <col min="517" max="517" width="13.7109375" style="5" customWidth="1"/>
    <col min="518" max="519" width="9.140625" style="5"/>
    <col min="520" max="520" width="2.7109375" style="5" customWidth="1"/>
    <col min="521" max="521" width="9.140625" style="5"/>
    <col min="522" max="522" width="2.7109375" style="5" customWidth="1"/>
    <col min="523" max="527" width="9.140625" style="5"/>
    <col min="528" max="528" width="9.28515625" style="5" bestFit="1" customWidth="1"/>
    <col min="529" max="768" width="9.140625" style="5"/>
    <col min="769" max="769" width="24.85546875" style="5" customWidth="1"/>
    <col min="770" max="770" width="13.7109375" style="5" customWidth="1"/>
    <col min="771" max="772" width="18.7109375" style="5" customWidth="1"/>
    <col min="773" max="773" width="13.7109375" style="5" customWidth="1"/>
    <col min="774" max="775" width="9.140625" style="5"/>
    <col min="776" max="776" width="2.7109375" style="5" customWidth="1"/>
    <col min="777" max="777" width="9.140625" style="5"/>
    <col min="778" max="778" width="2.7109375" style="5" customWidth="1"/>
    <col min="779" max="783" width="9.140625" style="5"/>
    <col min="784" max="784" width="9.28515625" style="5" bestFit="1" customWidth="1"/>
    <col min="785" max="1024" width="9.140625" style="5"/>
    <col min="1025" max="1025" width="24.85546875" style="5" customWidth="1"/>
    <col min="1026" max="1026" width="13.7109375" style="5" customWidth="1"/>
    <col min="1027" max="1028" width="18.7109375" style="5" customWidth="1"/>
    <col min="1029" max="1029" width="13.7109375" style="5" customWidth="1"/>
    <col min="1030" max="1031" width="9.140625" style="5"/>
    <col min="1032" max="1032" width="2.7109375" style="5" customWidth="1"/>
    <col min="1033" max="1033" width="9.140625" style="5"/>
    <col min="1034" max="1034" width="2.7109375" style="5" customWidth="1"/>
    <col min="1035" max="1039" width="9.140625" style="5"/>
    <col min="1040" max="1040" width="9.28515625" style="5" bestFit="1" customWidth="1"/>
    <col min="1041" max="1280" width="9.140625" style="5"/>
    <col min="1281" max="1281" width="24.85546875" style="5" customWidth="1"/>
    <col min="1282" max="1282" width="13.7109375" style="5" customWidth="1"/>
    <col min="1283" max="1284" width="18.7109375" style="5" customWidth="1"/>
    <col min="1285" max="1285" width="13.7109375" style="5" customWidth="1"/>
    <col min="1286" max="1287" width="9.140625" style="5"/>
    <col min="1288" max="1288" width="2.7109375" style="5" customWidth="1"/>
    <col min="1289" max="1289" width="9.140625" style="5"/>
    <col min="1290" max="1290" width="2.7109375" style="5" customWidth="1"/>
    <col min="1291" max="1295" width="9.140625" style="5"/>
    <col min="1296" max="1296" width="9.28515625" style="5" bestFit="1" customWidth="1"/>
    <col min="1297" max="1536" width="9.140625" style="5"/>
    <col min="1537" max="1537" width="24.85546875" style="5" customWidth="1"/>
    <col min="1538" max="1538" width="13.7109375" style="5" customWidth="1"/>
    <col min="1539" max="1540" width="18.7109375" style="5" customWidth="1"/>
    <col min="1541" max="1541" width="13.7109375" style="5" customWidth="1"/>
    <col min="1542" max="1543" width="9.140625" style="5"/>
    <col min="1544" max="1544" width="2.7109375" style="5" customWidth="1"/>
    <col min="1545" max="1545" width="9.140625" style="5"/>
    <col min="1546" max="1546" width="2.7109375" style="5" customWidth="1"/>
    <col min="1547" max="1551" width="9.140625" style="5"/>
    <col min="1552" max="1552" width="9.28515625" style="5" bestFit="1" customWidth="1"/>
    <col min="1553" max="1792" width="9.140625" style="5"/>
    <col min="1793" max="1793" width="24.85546875" style="5" customWidth="1"/>
    <col min="1794" max="1794" width="13.7109375" style="5" customWidth="1"/>
    <col min="1795" max="1796" width="18.7109375" style="5" customWidth="1"/>
    <col min="1797" max="1797" width="13.7109375" style="5" customWidth="1"/>
    <col min="1798" max="1799" width="9.140625" style="5"/>
    <col min="1800" max="1800" width="2.7109375" style="5" customWidth="1"/>
    <col min="1801" max="1801" width="9.140625" style="5"/>
    <col min="1802" max="1802" width="2.7109375" style="5" customWidth="1"/>
    <col min="1803" max="1807" width="9.140625" style="5"/>
    <col min="1808" max="1808" width="9.28515625" style="5" bestFit="1" customWidth="1"/>
    <col min="1809" max="2048" width="9.140625" style="5"/>
    <col min="2049" max="2049" width="24.85546875" style="5" customWidth="1"/>
    <col min="2050" max="2050" width="13.7109375" style="5" customWidth="1"/>
    <col min="2051" max="2052" width="18.7109375" style="5" customWidth="1"/>
    <col min="2053" max="2053" width="13.7109375" style="5" customWidth="1"/>
    <col min="2054" max="2055" width="9.140625" style="5"/>
    <col min="2056" max="2056" width="2.7109375" style="5" customWidth="1"/>
    <col min="2057" max="2057" width="9.140625" style="5"/>
    <col min="2058" max="2058" width="2.7109375" style="5" customWidth="1"/>
    <col min="2059" max="2063" width="9.140625" style="5"/>
    <col min="2064" max="2064" width="9.28515625" style="5" bestFit="1" customWidth="1"/>
    <col min="2065" max="2304" width="9.140625" style="5"/>
    <col min="2305" max="2305" width="24.85546875" style="5" customWidth="1"/>
    <col min="2306" max="2306" width="13.7109375" style="5" customWidth="1"/>
    <col min="2307" max="2308" width="18.7109375" style="5" customWidth="1"/>
    <col min="2309" max="2309" width="13.7109375" style="5" customWidth="1"/>
    <col min="2310" max="2311" width="9.140625" style="5"/>
    <col min="2312" max="2312" width="2.7109375" style="5" customWidth="1"/>
    <col min="2313" max="2313" width="9.140625" style="5"/>
    <col min="2314" max="2314" width="2.7109375" style="5" customWidth="1"/>
    <col min="2315" max="2319" width="9.140625" style="5"/>
    <col min="2320" max="2320" width="9.28515625" style="5" bestFit="1" customWidth="1"/>
    <col min="2321" max="2560" width="9.140625" style="5"/>
    <col min="2561" max="2561" width="24.85546875" style="5" customWidth="1"/>
    <col min="2562" max="2562" width="13.7109375" style="5" customWidth="1"/>
    <col min="2563" max="2564" width="18.7109375" style="5" customWidth="1"/>
    <col min="2565" max="2565" width="13.7109375" style="5" customWidth="1"/>
    <col min="2566" max="2567" width="9.140625" style="5"/>
    <col min="2568" max="2568" width="2.7109375" style="5" customWidth="1"/>
    <col min="2569" max="2569" width="9.140625" style="5"/>
    <col min="2570" max="2570" width="2.7109375" style="5" customWidth="1"/>
    <col min="2571" max="2575" width="9.140625" style="5"/>
    <col min="2576" max="2576" width="9.28515625" style="5" bestFit="1" customWidth="1"/>
    <col min="2577" max="2816" width="9.140625" style="5"/>
    <col min="2817" max="2817" width="24.85546875" style="5" customWidth="1"/>
    <col min="2818" max="2818" width="13.7109375" style="5" customWidth="1"/>
    <col min="2819" max="2820" width="18.7109375" style="5" customWidth="1"/>
    <col min="2821" max="2821" width="13.7109375" style="5" customWidth="1"/>
    <col min="2822" max="2823" width="9.140625" style="5"/>
    <col min="2824" max="2824" width="2.7109375" style="5" customWidth="1"/>
    <col min="2825" max="2825" width="9.140625" style="5"/>
    <col min="2826" max="2826" width="2.7109375" style="5" customWidth="1"/>
    <col min="2827" max="2831" width="9.140625" style="5"/>
    <col min="2832" max="2832" width="9.28515625" style="5" bestFit="1" customWidth="1"/>
    <col min="2833" max="3072" width="9.140625" style="5"/>
    <col min="3073" max="3073" width="24.85546875" style="5" customWidth="1"/>
    <col min="3074" max="3074" width="13.7109375" style="5" customWidth="1"/>
    <col min="3075" max="3076" width="18.7109375" style="5" customWidth="1"/>
    <col min="3077" max="3077" width="13.7109375" style="5" customWidth="1"/>
    <col min="3078" max="3079" width="9.140625" style="5"/>
    <col min="3080" max="3080" width="2.7109375" style="5" customWidth="1"/>
    <col min="3081" max="3081" width="9.140625" style="5"/>
    <col min="3082" max="3082" width="2.7109375" style="5" customWidth="1"/>
    <col min="3083" max="3087" width="9.140625" style="5"/>
    <col min="3088" max="3088" width="9.28515625" style="5" bestFit="1" customWidth="1"/>
    <col min="3089" max="3328" width="9.140625" style="5"/>
    <col min="3329" max="3329" width="24.85546875" style="5" customWidth="1"/>
    <col min="3330" max="3330" width="13.7109375" style="5" customWidth="1"/>
    <col min="3331" max="3332" width="18.7109375" style="5" customWidth="1"/>
    <col min="3333" max="3333" width="13.7109375" style="5" customWidth="1"/>
    <col min="3334" max="3335" width="9.140625" style="5"/>
    <col min="3336" max="3336" width="2.7109375" style="5" customWidth="1"/>
    <col min="3337" max="3337" width="9.140625" style="5"/>
    <col min="3338" max="3338" width="2.7109375" style="5" customWidth="1"/>
    <col min="3339" max="3343" width="9.140625" style="5"/>
    <col min="3344" max="3344" width="9.28515625" style="5" bestFit="1" customWidth="1"/>
    <col min="3345" max="3584" width="9.140625" style="5"/>
    <col min="3585" max="3585" width="24.85546875" style="5" customWidth="1"/>
    <col min="3586" max="3586" width="13.7109375" style="5" customWidth="1"/>
    <col min="3587" max="3588" width="18.7109375" style="5" customWidth="1"/>
    <col min="3589" max="3589" width="13.7109375" style="5" customWidth="1"/>
    <col min="3590" max="3591" width="9.140625" style="5"/>
    <col min="3592" max="3592" width="2.7109375" style="5" customWidth="1"/>
    <col min="3593" max="3593" width="9.140625" style="5"/>
    <col min="3594" max="3594" width="2.7109375" style="5" customWidth="1"/>
    <col min="3595" max="3599" width="9.140625" style="5"/>
    <col min="3600" max="3600" width="9.28515625" style="5" bestFit="1" customWidth="1"/>
    <col min="3601" max="3840" width="9.140625" style="5"/>
    <col min="3841" max="3841" width="24.85546875" style="5" customWidth="1"/>
    <col min="3842" max="3842" width="13.7109375" style="5" customWidth="1"/>
    <col min="3843" max="3844" width="18.7109375" style="5" customWidth="1"/>
    <col min="3845" max="3845" width="13.7109375" style="5" customWidth="1"/>
    <col min="3846" max="3847" width="9.140625" style="5"/>
    <col min="3848" max="3848" width="2.7109375" style="5" customWidth="1"/>
    <col min="3849" max="3849" width="9.140625" style="5"/>
    <col min="3850" max="3850" width="2.7109375" style="5" customWidth="1"/>
    <col min="3851" max="3855" width="9.140625" style="5"/>
    <col min="3856" max="3856" width="9.28515625" style="5" bestFit="1" customWidth="1"/>
    <col min="3857" max="4096" width="9.140625" style="5"/>
    <col min="4097" max="4097" width="24.85546875" style="5" customWidth="1"/>
    <col min="4098" max="4098" width="13.7109375" style="5" customWidth="1"/>
    <col min="4099" max="4100" width="18.7109375" style="5" customWidth="1"/>
    <col min="4101" max="4101" width="13.7109375" style="5" customWidth="1"/>
    <col min="4102" max="4103" width="9.140625" style="5"/>
    <col min="4104" max="4104" width="2.7109375" style="5" customWidth="1"/>
    <col min="4105" max="4105" width="9.140625" style="5"/>
    <col min="4106" max="4106" width="2.7109375" style="5" customWidth="1"/>
    <col min="4107" max="4111" width="9.140625" style="5"/>
    <col min="4112" max="4112" width="9.28515625" style="5" bestFit="1" customWidth="1"/>
    <col min="4113" max="4352" width="9.140625" style="5"/>
    <col min="4353" max="4353" width="24.85546875" style="5" customWidth="1"/>
    <col min="4354" max="4354" width="13.7109375" style="5" customWidth="1"/>
    <col min="4355" max="4356" width="18.7109375" style="5" customWidth="1"/>
    <col min="4357" max="4357" width="13.7109375" style="5" customWidth="1"/>
    <col min="4358" max="4359" width="9.140625" style="5"/>
    <col min="4360" max="4360" width="2.7109375" style="5" customWidth="1"/>
    <col min="4361" max="4361" width="9.140625" style="5"/>
    <col min="4362" max="4362" width="2.7109375" style="5" customWidth="1"/>
    <col min="4363" max="4367" width="9.140625" style="5"/>
    <col min="4368" max="4368" width="9.28515625" style="5" bestFit="1" customWidth="1"/>
    <col min="4369" max="4608" width="9.140625" style="5"/>
    <col min="4609" max="4609" width="24.85546875" style="5" customWidth="1"/>
    <col min="4610" max="4610" width="13.7109375" style="5" customWidth="1"/>
    <col min="4611" max="4612" width="18.7109375" style="5" customWidth="1"/>
    <col min="4613" max="4613" width="13.7109375" style="5" customWidth="1"/>
    <col min="4614" max="4615" width="9.140625" style="5"/>
    <col min="4616" max="4616" width="2.7109375" style="5" customWidth="1"/>
    <col min="4617" max="4617" width="9.140625" style="5"/>
    <col min="4618" max="4618" width="2.7109375" style="5" customWidth="1"/>
    <col min="4619" max="4623" width="9.140625" style="5"/>
    <col min="4624" max="4624" width="9.28515625" style="5" bestFit="1" customWidth="1"/>
    <col min="4625" max="4864" width="9.140625" style="5"/>
    <col min="4865" max="4865" width="24.85546875" style="5" customWidth="1"/>
    <col min="4866" max="4866" width="13.7109375" style="5" customWidth="1"/>
    <col min="4867" max="4868" width="18.7109375" style="5" customWidth="1"/>
    <col min="4869" max="4869" width="13.7109375" style="5" customWidth="1"/>
    <col min="4870" max="4871" width="9.140625" style="5"/>
    <col min="4872" max="4872" width="2.7109375" style="5" customWidth="1"/>
    <col min="4873" max="4873" width="9.140625" style="5"/>
    <col min="4874" max="4874" width="2.7109375" style="5" customWidth="1"/>
    <col min="4875" max="4879" width="9.140625" style="5"/>
    <col min="4880" max="4880" width="9.28515625" style="5" bestFit="1" customWidth="1"/>
    <col min="4881" max="5120" width="9.140625" style="5"/>
    <col min="5121" max="5121" width="24.85546875" style="5" customWidth="1"/>
    <col min="5122" max="5122" width="13.7109375" style="5" customWidth="1"/>
    <col min="5123" max="5124" width="18.7109375" style="5" customWidth="1"/>
    <col min="5125" max="5125" width="13.7109375" style="5" customWidth="1"/>
    <col min="5126" max="5127" width="9.140625" style="5"/>
    <col min="5128" max="5128" width="2.7109375" style="5" customWidth="1"/>
    <col min="5129" max="5129" width="9.140625" style="5"/>
    <col min="5130" max="5130" width="2.7109375" style="5" customWidth="1"/>
    <col min="5131" max="5135" width="9.140625" style="5"/>
    <col min="5136" max="5136" width="9.28515625" style="5" bestFit="1" customWidth="1"/>
    <col min="5137" max="5376" width="9.140625" style="5"/>
    <col min="5377" max="5377" width="24.85546875" style="5" customWidth="1"/>
    <col min="5378" max="5378" width="13.7109375" style="5" customWidth="1"/>
    <col min="5379" max="5380" width="18.7109375" style="5" customWidth="1"/>
    <col min="5381" max="5381" width="13.7109375" style="5" customWidth="1"/>
    <col min="5382" max="5383" width="9.140625" style="5"/>
    <col min="5384" max="5384" width="2.7109375" style="5" customWidth="1"/>
    <col min="5385" max="5385" width="9.140625" style="5"/>
    <col min="5386" max="5386" width="2.7109375" style="5" customWidth="1"/>
    <col min="5387" max="5391" width="9.140625" style="5"/>
    <col min="5392" max="5392" width="9.28515625" style="5" bestFit="1" customWidth="1"/>
    <col min="5393" max="5632" width="9.140625" style="5"/>
    <col min="5633" max="5633" width="24.85546875" style="5" customWidth="1"/>
    <col min="5634" max="5634" width="13.7109375" style="5" customWidth="1"/>
    <col min="5635" max="5636" width="18.7109375" style="5" customWidth="1"/>
    <col min="5637" max="5637" width="13.7109375" style="5" customWidth="1"/>
    <col min="5638" max="5639" width="9.140625" style="5"/>
    <col min="5640" max="5640" width="2.7109375" style="5" customWidth="1"/>
    <col min="5641" max="5641" width="9.140625" style="5"/>
    <col min="5642" max="5642" width="2.7109375" style="5" customWidth="1"/>
    <col min="5643" max="5647" width="9.140625" style="5"/>
    <col min="5648" max="5648" width="9.28515625" style="5" bestFit="1" customWidth="1"/>
    <col min="5649" max="5888" width="9.140625" style="5"/>
    <col min="5889" max="5889" width="24.85546875" style="5" customWidth="1"/>
    <col min="5890" max="5890" width="13.7109375" style="5" customWidth="1"/>
    <col min="5891" max="5892" width="18.7109375" style="5" customWidth="1"/>
    <col min="5893" max="5893" width="13.7109375" style="5" customWidth="1"/>
    <col min="5894" max="5895" width="9.140625" style="5"/>
    <col min="5896" max="5896" width="2.7109375" style="5" customWidth="1"/>
    <col min="5897" max="5897" width="9.140625" style="5"/>
    <col min="5898" max="5898" width="2.7109375" style="5" customWidth="1"/>
    <col min="5899" max="5903" width="9.140625" style="5"/>
    <col min="5904" max="5904" width="9.28515625" style="5" bestFit="1" customWidth="1"/>
    <col min="5905" max="6144" width="9.140625" style="5"/>
    <col min="6145" max="6145" width="24.85546875" style="5" customWidth="1"/>
    <col min="6146" max="6146" width="13.7109375" style="5" customWidth="1"/>
    <col min="6147" max="6148" width="18.7109375" style="5" customWidth="1"/>
    <col min="6149" max="6149" width="13.7109375" style="5" customWidth="1"/>
    <col min="6150" max="6151" width="9.140625" style="5"/>
    <col min="6152" max="6152" width="2.7109375" style="5" customWidth="1"/>
    <col min="6153" max="6153" width="9.140625" style="5"/>
    <col min="6154" max="6154" width="2.7109375" style="5" customWidth="1"/>
    <col min="6155" max="6159" width="9.140625" style="5"/>
    <col min="6160" max="6160" width="9.28515625" style="5" bestFit="1" customWidth="1"/>
    <col min="6161" max="6400" width="9.140625" style="5"/>
    <col min="6401" max="6401" width="24.85546875" style="5" customWidth="1"/>
    <col min="6402" max="6402" width="13.7109375" style="5" customWidth="1"/>
    <col min="6403" max="6404" width="18.7109375" style="5" customWidth="1"/>
    <col min="6405" max="6405" width="13.7109375" style="5" customWidth="1"/>
    <col min="6406" max="6407" width="9.140625" style="5"/>
    <col min="6408" max="6408" width="2.7109375" style="5" customWidth="1"/>
    <col min="6409" max="6409" width="9.140625" style="5"/>
    <col min="6410" max="6410" width="2.7109375" style="5" customWidth="1"/>
    <col min="6411" max="6415" width="9.140625" style="5"/>
    <col min="6416" max="6416" width="9.28515625" style="5" bestFit="1" customWidth="1"/>
    <col min="6417" max="6656" width="9.140625" style="5"/>
    <col min="6657" max="6657" width="24.85546875" style="5" customWidth="1"/>
    <col min="6658" max="6658" width="13.7109375" style="5" customWidth="1"/>
    <col min="6659" max="6660" width="18.7109375" style="5" customWidth="1"/>
    <col min="6661" max="6661" width="13.7109375" style="5" customWidth="1"/>
    <col min="6662" max="6663" width="9.140625" style="5"/>
    <col min="6664" max="6664" width="2.7109375" style="5" customWidth="1"/>
    <col min="6665" max="6665" width="9.140625" style="5"/>
    <col min="6666" max="6666" width="2.7109375" style="5" customWidth="1"/>
    <col min="6667" max="6671" width="9.140625" style="5"/>
    <col min="6672" max="6672" width="9.28515625" style="5" bestFit="1" customWidth="1"/>
    <col min="6673" max="6912" width="9.140625" style="5"/>
    <col min="6913" max="6913" width="24.85546875" style="5" customWidth="1"/>
    <col min="6914" max="6914" width="13.7109375" style="5" customWidth="1"/>
    <col min="6915" max="6916" width="18.7109375" style="5" customWidth="1"/>
    <col min="6917" max="6917" width="13.7109375" style="5" customWidth="1"/>
    <col min="6918" max="6919" width="9.140625" style="5"/>
    <col min="6920" max="6920" width="2.7109375" style="5" customWidth="1"/>
    <col min="6921" max="6921" width="9.140625" style="5"/>
    <col min="6922" max="6922" width="2.7109375" style="5" customWidth="1"/>
    <col min="6923" max="6927" width="9.140625" style="5"/>
    <col min="6928" max="6928" width="9.28515625" style="5" bestFit="1" customWidth="1"/>
    <col min="6929" max="7168" width="9.140625" style="5"/>
    <col min="7169" max="7169" width="24.85546875" style="5" customWidth="1"/>
    <col min="7170" max="7170" width="13.7109375" style="5" customWidth="1"/>
    <col min="7171" max="7172" width="18.7109375" style="5" customWidth="1"/>
    <col min="7173" max="7173" width="13.7109375" style="5" customWidth="1"/>
    <col min="7174" max="7175" width="9.140625" style="5"/>
    <col min="7176" max="7176" width="2.7109375" style="5" customWidth="1"/>
    <col min="7177" max="7177" width="9.140625" style="5"/>
    <col min="7178" max="7178" width="2.7109375" style="5" customWidth="1"/>
    <col min="7179" max="7183" width="9.140625" style="5"/>
    <col min="7184" max="7184" width="9.28515625" style="5" bestFit="1" customWidth="1"/>
    <col min="7185" max="7424" width="9.140625" style="5"/>
    <col min="7425" max="7425" width="24.85546875" style="5" customWidth="1"/>
    <col min="7426" max="7426" width="13.7109375" style="5" customWidth="1"/>
    <col min="7427" max="7428" width="18.7109375" style="5" customWidth="1"/>
    <col min="7429" max="7429" width="13.7109375" style="5" customWidth="1"/>
    <col min="7430" max="7431" width="9.140625" style="5"/>
    <col min="7432" max="7432" width="2.7109375" style="5" customWidth="1"/>
    <col min="7433" max="7433" width="9.140625" style="5"/>
    <col min="7434" max="7434" width="2.7109375" style="5" customWidth="1"/>
    <col min="7435" max="7439" width="9.140625" style="5"/>
    <col min="7440" max="7440" width="9.28515625" style="5" bestFit="1" customWidth="1"/>
    <col min="7441" max="7680" width="9.140625" style="5"/>
    <col min="7681" max="7681" width="24.85546875" style="5" customWidth="1"/>
    <col min="7682" max="7682" width="13.7109375" style="5" customWidth="1"/>
    <col min="7683" max="7684" width="18.7109375" style="5" customWidth="1"/>
    <col min="7685" max="7685" width="13.7109375" style="5" customWidth="1"/>
    <col min="7686" max="7687" width="9.140625" style="5"/>
    <col min="7688" max="7688" width="2.7109375" style="5" customWidth="1"/>
    <col min="7689" max="7689" width="9.140625" style="5"/>
    <col min="7690" max="7690" width="2.7109375" style="5" customWidth="1"/>
    <col min="7691" max="7695" width="9.140625" style="5"/>
    <col min="7696" max="7696" width="9.28515625" style="5" bestFit="1" customWidth="1"/>
    <col min="7697" max="7936" width="9.140625" style="5"/>
    <col min="7937" max="7937" width="24.85546875" style="5" customWidth="1"/>
    <col min="7938" max="7938" width="13.7109375" style="5" customWidth="1"/>
    <col min="7939" max="7940" width="18.7109375" style="5" customWidth="1"/>
    <col min="7941" max="7941" width="13.7109375" style="5" customWidth="1"/>
    <col min="7942" max="7943" width="9.140625" style="5"/>
    <col min="7944" max="7944" width="2.7109375" style="5" customWidth="1"/>
    <col min="7945" max="7945" width="9.140625" style="5"/>
    <col min="7946" max="7946" width="2.7109375" style="5" customWidth="1"/>
    <col min="7947" max="7951" width="9.140625" style="5"/>
    <col min="7952" max="7952" width="9.28515625" style="5" bestFit="1" customWidth="1"/>
    <col min="7953" max="8192" width="9.140625" style="5"/>
    <col min="8193" max="8193" width="24.85546875" style="5" customWidth="1"/>
    <col min="8194" max="8194" width="13.7109375" style="5" customWidth="1"/>
    <col min="8195" max="8196" width="18.7109375" style="5" customWidth="1"/>
    <col min="8197" max="8197" width="13.7109375" style="5" customWidth="1"/>
    <col min="8198" max="8199" width="9.140625" style="5"/>
    <col min="8200" max="8200" width="2.7109375" style="5" customWidth="1"/>
    <col min="8201" max="8201" width="9.140625" style="5"/>
    <col min="8202" max="8202" width="2.7109375" style="5" customWidth="1"/>
    <col min="8203" max="8207" width="9.140625" style="5"/>
    <col min="8208" max="8208" width="9.28515625" style="5" bestFit="1" customWidth="1"/>
    <col min="8209" max="8448" width="9.140625" style="5"/>
    <col min="8449" max="8449" width="24.85546875" style="5" customWidth="1"/>
    <col min="8450" max="8450" width="13.7109375" style="5" customWidth="1"/>
    <col min="8451" max="8452" width="18.7109375" style="5" customWidth="1"/>
    <col min="8453" max="8453" width="13.7109375" style="5" customWidth="1"/>
    <col min="8454" max="8455" width="9.140625" style="5"/>
    <col min="8456" max="8456" width="2.7109375" style="5" customWidth="1"/>
    <col min="8457" max="8457" width="9.140625" style="5"/>
    <col min="8458" max="8458" width="2.7109375" style="5" customWidth="1"/>
    <col min="8459" max="8463" width="9.140625" style="5"/>
    <col min="8464" max="8464" width="9.28515625" style="5" bestFit="1" customWidth="1"/>
    <col min="8465" max="8704" width="9.140625" style="5"/>
    <col min="8705" max="8705" width="24.85546875" style="5" customWidth="1"/>
    <col min="8706" max="8706" width="13.7109375" style="5" customWidth="1"/>
    <col min="8707" max="8708" width="18.7109375" style="5" customWidth="1"/>
    <col min="8709" max="8709" width="13.7109375" style="5" customWidth="1"/>
    <col min="8710" max="8711" width="9.140625" style="5"/>
    <col min="8712" max="8712" width="2.7109375" style="5" customWidth="1"/>
    <col min="8713" max="8713" width="9.140625" style="5"/>
    <col min="8714" max="8714" width="2.7109375" style="5" customWidth="1"/>
    <col min="8715" max="8719" width="9.140625" style="5"/>
    <col min="8720" max="8720" width="9.28515625" style="5" bestFit="1" customWidth="1"/>
    <col min="8721" max="8960" width="9.140625" style="5"/>
    <col min="8961" max="8961" width="24.85546875" style="5" customWidth="1"/>
    <col min="8962" max="8962" width="13.7109375" style="5" customWidth="1"/>
    <col min="8963" max="8964" width="18.7109375" style="5" customWidth="1"/>
    <col min="8965" max="8965" width="13.7109375" style="5" customWidth="1"/>
    <col min="8966" max="8967" width="9.140625" style="5"/>
    <col min="8968" max="8968" width="2.7109375" style="5" customWidth="1"/>
    <col min="8969" max="8969" width="9.140625" style="5"/>
    <col min="8970" max="8970" width="2.7109375" style="5" customWidth="1"/>
    <col min="8971" max="8975" width="9.140625" style="5"/>
    <col min="8976" max="8976" width="9.28515625" style="5" bestFit="1" customWidth="1"/>
    <col min="8977" max="9216" width="9.140625" style="5"/>
    <col min="9217" max="9217" width="24.85546875" style="5" customWidth="1"/>
    <col min="9218" max="9218" width="13.7109375" style="5" customWidth="1"/>
    <col min="9219" max="9220" width="18.7109375" style="5" customWidth="1"/>
    <col min="9221" max="9221" width="13.7109375" style="5" customWidth="1"/>
    <col min="9222" max="9223" width="9.140625" style="5"/>
    <col min="9224" max="9224" width="2.7109375" style="5" customWidth="1"/>
    <col min="9225" max="9225" width="9.140625" style="5"/>
    <col min="9226" max="9226" width="2.7109375" style="5" customWidth="1"/>
    <col min="9227" max="9231" width="9.140625" style="5"/>
    <col min="9232" max="9232" width="9.28515625" style="5" bestFit="1" customWidth="1"/>
    <col min="9233" max="9472" width="9.140625" style="5"/>
    <col min="9473" max="9473" width="24.85546875" style="5" customWidth="1"/>
    <col min="9474" max="9474" width="13.7109375" style="5" customWidth="1"/>
    <col min="9475" max="9476" width="18.7109375" style="5" customWidth="1"/>
    <col min="9477" max="9477" width="13.7109375" style="5" customWidth="1"/>
    <col min="9478" max="9479" width="9.140625" style="5"/>
    <col min="9480" max="9480" width="2.7109375" style="5" customWidth="1"/>
    <col min="9481" max="9481" width="9.140625" style="5"/>
    <col min="9482" max="9482" width="2.7109375" style="5" customWidth="1"/>
    <col min="9483" max="9487" width="9.140625" style="5"/>
    <col min="9488" max="9488" width="9.28515625" style="5" bestFit="1" customWidth="1"/>
    <col min="9489" max="9728" width="9.140625" style="5"/>
    <col min="9729" max="9729" width="24.85546875" style="5" customWidth="1"/>
    <col min="9730" max="9730" width="13.7109375" style="5" customWidth="1"/>
    <col min="9731" max="9732" width="18.7109375" style="5" customWidth="1"/>
    <col min="9733" max="9733" width="13.7109375" style="5" customWidth="1"/>
    <col min="9734" max="9735" width="9.140625" style="5"/>
    <col min="9736" max="9736" width="2.7109375" style="5" customWidth="1"/>
    <col min="9737" max="9737" width="9.140625" style="5"/>
    <col min="9738" max="9738" width="2.7109375" style="5" customWidth="1"/>
    <col min="9739" max="9743" width="9.140625" style="5"/>
    <col min="9744" max="9744" width="9.28515625" style="5" bestFit="1" customWidth="1"/>
    <col min="9745" max="9984" width="9.140625" style="5"/>
    <col min="9985" max="9985" width="24.85546875" style="5" customWidth="1"/>
    <col min="9986" max="9986" width="13.7109375" style="5" customWidth="1"/>
    <col min="9987" max="9988" width="18.7109375" style="5" customWidth="1"/>
    <col min="9989" max="9989" width="13.7109375" style="5" customWidth="1"/>
    <col min="9990" max="9991" width="9.140625" style="5"/>
    <col min="9992" max="9992" width="2.7109375" style="5" customWidth="1"/>
    <col min="9993" max="9993" width="9.140625" style="5"/>
    <col min="9994" max="9994" width="2.7109375" style="5" customWidth="1"/>
    <col min="9995" max="9999" width="9.140625" style="5"/>
    <col min="10000" max="10000" width="9.28515625" style="5" bestFit="1" customWidth="1"/>
    <col min="10001" max="10240" width="9.140625" style="5"/>
    <col min="10241" max="10241" width="24.85546875" style="5" customWidth="1"/>
    <col min="10242" max="10242" width="13.7109375" style="5" customWidth="1"/>
    <col min="10243" max="10244" width="18.7109375" style="5" customWidth="1"/>
    <col min="10245" max="10245" width="13.7109375" style="5" customWidth="1"/>
    <col min="10246" max="10247" width="9.140625" style="5"/>
    <col min="10248" max="10248" width="2.7109375" style="5" customWidth="1"/>
    <col min="10249" max="10249" width="9.140625" style="5"/>
    <col min="10250" max="10250" width="2.7109375" style="5" customWidth="1"/>
    <col min="10251" max="10255" width="9.140625" style="5"/>
    <col min="10256" max="10256" width="9.28515625" style="5" bestFit="1" customWidth="1"/>
    <col min="10257" max="10496" width="9.140625" style="5"/>
    <col min="10497" max="10497" width="24.85546875" style="5" customWidth="1"/>
    <col min="10498" max="10498" width="13.7109375" style="5" customWidth="1"/>
    <col min="10499" max="10500" width="18.7109375" style="5" customWidth="1"/>
    <col min="10501" max="10501" width="13.7109375" style="5" customWidth="1"/>
    <col min="10502" max="10503" width="9.140625" style="5"/>
    <col min="10504" max="10504" width="2.7109375" style="5" customWidth="1"/>
    <col min="10505" max="10505" width="9.140625" style="5"/>
    <col min="10506" max="10506" width="2.7109375" style="5" customWidth="1"/>
    <col min="10507" max="10511" width="9.140625" style="5"/>
    <col min="10512" max="10512" width="9.28515625" style="5" bestFit="1" customWidth="1"/>
    <col min="10513" max="10752" width="9.140625" style="5"/>
    <col min="10753" max="10753" width="24.85546875" style="5" customWidth="1"/>
    <col min="10754" max="10754" width="13.7109375" style="5" customWidth="1"/>
    <col min="10755" max="10756" width="18.7109375" style="5" customWidth="1"/>
    <col min="10757" max="10757" width="13.7109375" style="5" customWidth="1"/>
    <col min="10758" max="10759" width="9.140625" style="5"/>
    <col min="10760" max="10760" width="2.7109375" style="5" customWidth="1"/>
    <col min="10761" max="10761" width="9.140625" style="5"/>
    <col min="10762" max="10762" width="2.7109375" style="5" customWidth="1"/>
    <col min="10763" max="10767" width="9.140625" style="5"/>
    <col min="10768" max="10768" width="9.28515625" style="5" bestFit="1" customWidth="1"/>
    <col min="10769" max="11008" width="9.140625" style="5"/>
    <col min="11009" max="11009" width="24.85546875" style="5" customWidth="1"/>
    <col min="11010" max="11010" width="13.7109375" style="5" customWidth="1"/>
    <col min="11011" max="11012" width="18.7109375" style="5" customWidth="1"/>
    <col min="11013" max="11013" width="13.7109375" style="5" customWidth="1"/>
    <col min="11014" max="11015" width="9.140625" style="5"/>
    <col min="11016" max="11016" width="2.7109375" style="5" customWidth="1"/>
    <col min="11017" max="11017" width="9.140625" style="5"/>
    <col min="11018" max="11018" width="2.7109375" style="5" customWidth="1"/>
    <col min="11019" max="11023" width="9.140625" style="5"/>
    <col min="11024" max="11024" width="9.28515625" style="5" bestFit="1" customWidth="1"/>
    <col min="11025" max="11264" width="9.140625" style="5"/>
    <col min="11265" max="11265" width="24.85546875" style="5" customWidth="1"/>
    <col min="11266" max="11266" width="13.7109375" style="5" customWidth="1"/>
    <col min="11267" max="11268" width="18.7109375" style="5" customWidth="1"/>
    <col min="11269" max="11269" width="13.7109375" style="5" customWidth="1"/>
    <col min="11270" max="11271" width="9.140625" style="5"/>
    <col min="11272" max="11272" width="2.7109375" style="5" customWidth="1"/>
    <col min="11273" max="11273" width="9.140625" style="5"/>
    <col min="11274" max="11274" width="2.7109375" style="5" customWidth="1"/>
    <col min="11275" max="11279" width="9.140625" style="5"/>
    <col min="11280" max="11280" width="9.28515625" style="5" bestFit="1" customWidth="1"/>
    <col min="11281" max="11520" width="9.140625" style="5"/>
    <col min="11521" max="11521" width="24.85546875" style="5" customWidth="1"/>
    <col min="11522" max="11522" width="13.7109375" style="5" customWidth="1"/>
    <col min="11523" max="11524" width="18.7109375" style="5" customWidth="1"/>
    <col min="11525" max="11525" width="13.7109375" style="5" customWidth="1"/>
    <col min="11526" max="11527" width="9.140625" style="5"/>
    <col min="11528" max="11528" width="2.7109375" style="5" customWidth="1"/>
    <col min="11529" max="11529" width="9.140625" style="5"/>
    <col min="11530" max="11530" width="2.7109375" style="5" customWidth="1"/>
    <col min="11531" max="11535" width="9.140625" style="5"/>
    <col min="11536" max="11536" width="9.28515625" style="5" bestFit="1" customWidth="1"/>
    <col min="11537" max="11776" width="9.140625" style="5"/>
    <col min="11777" max="11777" width="24.85546875" style="5" customWidth="1"/>
    <col min="11778" max="11778" width="13.7109375" style="5" customWidth="1"/>
    <col min="11779" max="11780" width="18.7109375" style="5" customWidth="1"/>
    <col min="11781" max="11781" width="13.7109375" style="5" customWidth="1"/>
    <col min="11782" max="11783" width="9.140625" style="5"/>
    <col min="11784" max="11784" width="2.7109375" style="5" customWidth="1"/>
    <col min="11785" max="11785" width="9.140625" style="5"/>
    <col min="11786" max="11786" width="2.7109375" style="5" customWidth="1"/>
    <col min="11787" max="11791" width="9.140625" style="5"/>
    <col min="11792" max="11792" width="9.28515625" style="5" bestFit="1" customWidth="1"/>
    <col min="11793" max="12032" width="9.140625" style="5"/>
    <col min="12033" max="12033" width="24.85546875" style="5" customWidth="1"/>
    <col min="12034" max="12034" width="13.7109375" style="5" customWidth="1"/>
    <col min="12035" max="12036" width="18.7109375" style="5" customWidth="1"/>
    <col min="12037" max="12037" width="13.7109375" style="5" customWidth="1"/>
    <col min="12038" max="12039" width="9.140625" style="5"/>
    <col min="12040" max="12040" width="2.7109375" style="5" customWidth="1"/>
    <col min="12041" max="12041" width="9.140625" style="5"/>
    <col min="12042" max="12042" width="2.7109375" style="5" customWidth="1"/>
    <col min="12043" max="12047" width="9.140625" style="5"/>
    <col min="12048" max="12048" width="9.28515625" style="5" bestFit="1" customWidth="1"/>
    <col min="12049" max="12288" width="9.140625" style="5"/>
    <col min="12289" max="12289" width="24.85546875" style="5" customWidth="1"/>
    <col min="12290" max="12290" width="13.7109375" style="5" customWidth="1"/>
    <col min="12291" max="12292" width="18.7109375" style="5" customWidth="1"/>
    <col min="12293" max="12293" width="13.7109375" style="5" customWidth="1"/>
    <col min="12294" max="12295" width="9.140625" style="5"/>
    <col min="12296" max="12296" width="2.7109375" style="5" customWidth="1"/>
    <col min="12297" max="12297" width="9.140625" style="5"/>
    <col min="12298" max="12298" width="2.7109375" style="5" customWidth="1"/>
    <col min="12299" max="12303" width="9.140625" style="5"/>
    <col min="12304" max="12304" width="9.28515625" style="5" bestFit="1" customWidth="1"/>
    <col min="12305" max="12544" width="9.140625" style="5"/>
    <col min="12545" max="12545" width="24.85546875" style="5" customWidth="1"/>
    <col min="12546" max="12546" width="13.7109375" style="5" customWidth="1"/>
    <col min="12547" max="12548" width="18.7109375" style="5" customWidth="1"/>
    <col min="12549" max="12549" width="13.7109375" style="5" customWidth="1"/>
    <col min="12550" max="12551" width="9.140625" style="5"/>
    <col min="12552" max="12552" width="2.7109375" style="5" customWidth="1"/>
    <col min="12553" max="12553" width="9.140625" style="5"/>
    <col min="12554" max="12554" width="2.7109375" style="5" customWidth="1"/>
    <col min="12555" max="12559" width="9.140625" style="5"/>
    <col min="12560" max="12560" width="9.28515625" style="5" bestFit="1" customWidth="1"/>
    <col min="12561" max="12800" width="9.140625" style="5"/>
    <col min="12801" max="12801" width="24.85546875" style="5" customWidth="1"/>
    <col min="12802" max="12802" width="13.7109375" style="5" customWidth="1"/>
    <col min="12803" max="12804" width="18.7109375" style="5" customWidth="1"/>
    <col min="12805" max="12805" width="13.7109375" style="5" customWidth="1"/>
    <col min="12806" max="12807" width="9.140625" style="5"/>
    <col min="12808" max="12808" width="2.7109375" style="5" customWidth="1"/>
    <col min="12809" max="12809" width="9.140625" style="5"/>
    <col min="12810" max="12810" width="2.7109375" style="5" customWidth="1"/>
    <col min="12811" max="12815" width="9.140625" style="5"/>
    <col min="12816" max="12816" width="9.28515625" style="5" bestFit="1" customWidth="1"/>
    <col min="12817" max="13056" width="9.140625" style="5"/>
    <col min="13057" max="13057" width="24.85546875" style="5" customWidth="1"/>
    <col min="13058" max="13058" width="13.7109375" style="5" customWidth="1"/>
    <col min="13059" max="13060" width="18.7109375" style="5" customWidth="1"/>
    <col min="13061" max="13061" width="13.7109375" style="5" customWidth="1"/>
    <col min="13062" max="13063" width="9.140625" style="5"/>
    <col min="13064" max="13064" width="2.7109375" style="5" customWidth="1"/>
    <col min="13065" max="13065" width="9.140625" style="5"/>
    <col min="13066" max="13066" width="2.7109375" style="5" customWidth="1"/>
    <col min="13067" max="13071" width="9.140625" style="5"/>
    <col min="13072" max="13072" width="9.28515625" style="5" bestFit="1" customWidth="1"/>
    <col min="13073" max="13312" width="9.140625" style="5"/>
    <col min="13313" max="13313" width="24.85546875" style="5" customWidth="1"/>
    <col min="13314" max="13314" width="13.7109375" style="5" customWidth="1"/>
    <col min="13315" max="13316" width="18.7109375" style="5" customWidth="1"/>
    <col min="13317" max="13317" width="13.7109375" style="5" customWidth="1"/>
    <col min="13318" max="13319" width="9.140625" style="5"/>
    <col min="13320" max="13320" width="2.7109375" style="5" customWidth="1"/>
    <col min="13321" max="13321" width="9.140625" style="5"/>
    <col min="13322" max="13322" width="2.7109375" style="5" customWidth="1"/>
    <col min="13323" max="13327" width="9.140625" style="5"/>
    <col min="13328" max="13328" width="9.28515625" style="5" bestFit="1" customWidth="1"/>
    <col min="13329" max="13568" width="9.140625" style="5"/>
    <col min="13569" max="13569" width="24.85546875" style="5" customWidth="1"/>
    <col min="13570" max="13570" width="13.7109375" style="5" customWidth="1"/>
    <col min="13571" max="13572" width="18.7109375" style="5" customWidth="1"/>
    <col min="13573" max="13573" width="13.7109375" style="5" customWidth="1"/>
    <col min="13574" max="13575" width="9.140625" style="5"/>
    <col min="13576" max="13576" width="2.7109375" style="5" customWidth="1"/>
    <col min="13577" max="13577" width="9.140625" style="5"/>
    <col min="13578" max="13578" width="2.7109375" style="5" customWidth="1"/>
    <col min="13579" max="13583" width="9.140625" style="5"/>
    <col min="13584" max="13584" width="9.28515625" style="5" bestFit="1" customWidth="1"/>
    <col min="13585" max="13824" width="9.140625" style="5"/>
    <col min="13825" max="13825" width="24.85546875" style="5" customWidth="1"/>
    <col min="13826" max="13826" width="13.7109375" style="5" customWidth="1"/>
    <col min="13827" max="13828" width="18.7109375" style="5" customWidth="1"/>
    <col min="13829" max="13829" width="13.7109375" style="5" customWidth="1"/>
    <col min="13830" max="13831" width="9.140625" style="5"/>
    <col min="13832" max="13832" width="2.7109375" style="5" customWidth="1"/>
    <col min="13833" max="13833" width="9.140625" style="5"/>
    <col min="13834" max="13834" width="2.7109375" style="5" customWidth="1"/>
    <col min="13835" max="13839" width="9.140625" style="5"/>
    <col min="13840" max="13840" width="9.28515625" style="5" bestFit="1" customWidth="1"/>
    <col min="13841" max="14080" width="9.140625" style="5"/>
    <col min="14081" max="14081" width="24.85546875" style="5" customWidth="1"/>
    <col min="14082" max="14082" width="13.7109375" style="5" customWidth="1"/>
    <col min="14083" max="14084" width="18.7109375" style="5" customWidth="1"/>
    <col min="14085" max="14085" width="13.7109375" style="5" customWidth="1"/>
    <col min="14086" max="14087" width="9.140625" style="5"/>
    <col min="14088" max="14088" width="2.7109375" style="5" customWidth="1"/>
    <col min="14089" max="14089" width="9.140625" style="5"/>
    <col min="14090" max="14090" width="2.7109375" style="5" customWidth="1"/>
    <col min="14091" max="14095" width="9.140625" style="5"/>
    <col min="14096" max="14096" width="9.28515625" style="5" bestFit="1" customWidth="1"/>
    <col min="14097" max="14336" width="9.140625" style="5"/>
    <col min="14337" max="14337" width="24.85546875" style="5" customWidth="1"/>
    <col min="14338" max="14338" width="13.7109375" style="5" customWidth="1"/>
    <col min="14339" max="14340" width="18.7109375" style="5" customWidth="1"/>
    <col min="14341" max="14341" width="13.7109375" style="5" customWidth="1"/>
    <col min="14342" max="14343" width="9.140625" style="5"/>
    <col min="14344" max="14344" width="2.7109375" style="5" customWidth="1"/>
    <col min="14345" max="14345" width="9.140625" style="5"/>
    <col min="14346" max="14346" width="2.7109375" style="5" customWidth="1"/>
    <col min="14347" max="14351" width="9.140625" style="5"/>
    <col min="14352" max="14352" width="9.28515625" style="5" bestFit="1" customWidth="1"/>
    <col min="14353" max="14592" width="9.140625" style="5"/>
    <col min="14593" max="14593" width="24.85546875" style="5" customWidth="1"/>
    <col min="14594" max="14594" width="13.7109375" style="5" customWidth="1"/>
    <col min="14595" max="14596" width="18.7109375" style="5" customWidth="1"/>
    <col min="14597" max="14597" width="13.7109375" style="5" customWidth="1"/>
    <col min="14598" max="14599" width="9.140625" style="5"/>
    <col min="14600" max="14600" width="2.7109375" style="5" customWidth="1"/>
    <col min="14601" max="14601" width="9.140625" style="5"/>
    <col min="14602" max="14602" width="2.7109375" style="5" customWidth="1"/>
    <col min="14603" max="14607" width="9.140625" style="5"/>
    <col min="14608" max="14608" width="9.28515625" style="5" bestFit="1" customWidth="1"/>
    <col min="14609" max="14848" width="9.140625" style="5"/>
    <col min="14849" max="14849" width="24.85546875" style="5" customWidth="1"/>
    <col min="14850" max="14850" width="13.7109375" style="5" customWidth="1"/>
    <col min="14851" max="14852" width="18.7109375" style="5" customWidth="1"/>
    <col min="14853" max="14853" width="13.7109375" style="5" customWidth="1"/>
    <col min="14854" max="14855" width="9.140625" style="5"/>
    <col min="14856" max="14856" width="2.7109375" style="5" customWidth="1"/>
    <col min="14857" max="14857" width="9.140625" style="5"/>
    <col min="14858" max="14858" width="2.7109375" style="5" customWidth="1"/>
    <col min="14859" max="14863" width="9.140625" style="5"/>
    <col min="14864" max="14864" width="9.28515625" style="5" bestFit="1" customWidth="1"/>
    <col min="14865" max="15104" width="9.140625" style="5"/>
    <col min="15105" max="15105" width="24.85546875" style="5" customWidth="1"/>
    <col min="15106" max="15106" width="13.7109375" style="5" customWidth="1"/>
    <col min="15107" max="15108" width="18.7109375" style="5" customWidth="1"/>
    <col min="15109" max="15109" width="13.7109375" style="5" customWidth="1"/>
    <col min="15110" max="15111" width="9.140625" style="5"/>
    <col min="15112" max="15112" width="2.7109375" style="5" customWidth="1"/>
    <col min="15113" max="15113" width="9.140625" style="5"/>
    <col min="15114" max="15114" width="2.7109375" style="5" customWidth="1"/>
    <col min="15115" max="15119" width="9.140625" style="5"/>
    <col min="15120" max="15120" width="9.28515625" style="5" bestFit="1" customWidth="1"/>
    <col min="15121" max="15360" width="9.140625" style="5"/>
    <col min="15361" max="15361" width="24.85546875" style="5" customWidth="1"/>
    <col min="15362" max="15362" width="13.7109375" style="5" customWidth="1"/>
    <col min="15363" max="15364" width="18.7109375" style="5" customWidth="1"/>
    <col min="15365" max="15365" width="13.7109375" style="5" customWidth="1"/>
    <col min="15366" max="15367" width="9.140625" style="5"/>
    <col min="15368" max="15368" width="2.7109375" style="5" customWidth="1"/>
    <col min="15369" max="15369" width="9.140625" style="5"/>
    <col min="15370" max="15370" width="2.7109375" style="5" customWidth="1"/>
    <col min="15371" max="15375" width="9.140625" style="5"/>
    <col min="15376" max="15376" width="9.28515625" style="5" bestFit="1" customWidth="1"/>
    <col min="15377" max="15616" width="9.140625" style="5"/>
    <col min="15617" max="15617" width="24.85546875" style="5" customWidth="1"/>
    <col min="15618" max="15618" width="13.7109375" style="5" customWidth="1"/>
    <col min="15619" max="15620" width="18.7109375" style="5" customWidth="1"/>
    <col min="15621" max="15621" width="13.7109375" style="5" customWidth="1"/>
    <col min="15622" max="15623" width="9.140625" style="5"/>
    <col min="15624" max="15624" width="2.7109375" style="5" customWidth="1"/>
    <col min="15625" max="15625" width="9.140625" style="5"/>
    <col min="15626" max="15626" width="2.7109375" style="5" customWidth="1"/>
    <col min="15627" max="15631" width="9.140625" style="5"/>
    <col min="15632" max="15632" width="9.28515625" style="5" bestFit="1" customWidth="1"/>
    <col min="15633" max="15872" width="9.140625" style="5"/>
    <col min="15873" max="15873" width="24.85546875" style="5" customWidth="1"/>
    <col min="15874" max="15874" width="13.7109375" style="5" customWidth="1"/>
    <col min="15875" max="15876" width="18.7109375" style="5" customWidth="1"/>
    <col min="15877" max="15877" width="13.7109375" style="5" customWidth="1"/>
    <col min="15878" max="15879" width="9.140625" style="5"/>
    <col min="15880" max="15880" width="2.7109375" style="5" customWidth="1"/>
    <col min="15881" max="15881" width="9.140625" style="5"/>
    <col min="15882" max="15882" width="2.7109375" style="5" customWidth="1"/>
    <col min="15883" max="15887" width="9.140625" style="5"/>
    <col min="15888" max="15888" width="9.28515625" style="5" bestFit="1" customWidth="1"/>
    <col min="15889" max="16128" width="9.140625" style="5"/>
    <col min="16129" max="16129" width="24.85546875" style="5" customWidth="1"/>
    <col min="16130" max="16130" width="13.7109375" style="5" customWidth="1"/>
    <col min="16131" max="16132" width="18.7109375" style="5" customWidth="1"/>
    <col min="16133" max="16133" width="13.7109375" style="5" customWidth="1"/>
    <col min="16134" max="16135" width="9.140625" style="5"/>
    <col min="16136" max="16136" width="2.7109375" style="5" customWidth="1"/>
    <col min="16137" max="16137" width="9.140625" style="5"/>
    <col min="16138" max="16138" width="2.7109375" style="5" customWidth="1"/>
    <col min="16139" max="16143" width="9.140625" style="5"/>
    <col min="16144" max="16144" width="9.28515625" style="5" bestFit="1" customWidth="1"/>
    <col min="16145" max="16384" width="9.140625" style="5"/>
  </cols>
  <sheetData>
    <row r="1" spans="1:16" s="36" customFormat="1" ht="31.5" customHeight="1" x14ac:dyDescent="0.25">
      <c r="A1" s="195" t="s">
        <v>25</v>
      </c>
      <c r="B1" s="195"/>
      <c r="C1" s="195"/>
      <c r="D1" s="195"/>
      <c r="E1" s="195"/>
    </row>
    <row r="2" spans="1:16" s="37" customFormat="1" ht="15.75" x14ac:dyDescent="0.25">
      <c r="A2" s="196" t="s">
        <v>78</v>
      </c>
      <c r="B2" s="196"/>
      <c r="C2" s="196"/>
      <c r="D2" s="196"/>
      <c r="E2" s="196"/>
    </row>
    <row r="3" spans="1:16" s="1" customFormat="1" ht="9" customHeight="1" x14ac:dyDescent="0.2">
      <c r="A3" s="3"/>
      <c r="B3" s="4"/>
      <c r="C3" s="4"/>
      <c r="D3" s="4"/>
      <c r="E3" s="4"/>
      <c r="F3" s="5"/>
      <c r="G3" s="5"/>
      <c r="H3" s="5"/>
      <c r="I3" s="5"/>
      <c r="J3" s="5"/>
      <c r="K3" s="5"/>
      <c r="L3" s="5"/>
    </row>
    <row r="4" spans="1:16" s="37" customFormat="1" x14ac:dyDescent="0.2">
      <c r="A4" s="197" t="s">
        <v>26</v>
      </c>
      <c r="B4" s="197"/>
      <c r="C4" s="197" t="s">
        <v>27</v>
      </c>
      <c r="D4" s="197"/>
      <c r="E4" s="197"/>
    </row>
    <row r="5" spans="1:16" s="1" customFormat="1" ht="9" customHeight="1" x14ac:dyDescent="0.2">
      <c r="A5" s="3"/>
      <c r="B5" s="4"/>
      <c r="C5" s="4"/>
      <c r="D5" s="4"/>
      <c r="E5" s="4"/>
      <c r="F5" s="5"/>
      <c r="G5" s="5"/>
      <c r="H5" s="5"/>
      <c r="I5" s="5"/>
      <c r="J5" s="5"/>
      <c r="K5" s="5"/>
      <c r="L5" s="5"/>
    </row>
    <row r="6" spans="1:16" s="1" customFormat="1" x14ac:dyDescent="0.2">
      <c r="A6" s="3" t="s">
        <v>28</v>
      </c>
      <c r="B6" s="38" t="s">
        <v>29</v>
      </c>
      <c r="C6" s="198" t="s">
        <v>30</v>
      </c>
      <c r="D6" s="198"/>
      <c r="E6" s="3" t="s">
        <v>31</v>
      </c>
      <c r="F6" s="5"/>
      <c r="G6" s="5"/>
      <c r="H6" s="5"/>
      <c r="I6" s="5"/>
      <c r="J6" s="5"/>
      <c r="K6" s="5"/>
      <c r="L6" s="5"/>
    </row>
    <row r="7" spans="1:16" s="1" customFormat="1" x14ac:dyDescent="0.2">
      <c r="A7" s="3" t="s">
        <v>32</v>
      </c>
      <c r="B7" s="38" t="s">
        <v>33</v>
      </c>
      <c r="C7" s="39" t="s">
        <v>34</v>
      </c>
      <c r="D7" s="39"/>
      <c r="E7" s="38" t="s">
        <v>35</v>
      </c>
      <c r="F7" s="5"/>
      <c r="G7" s="5"/>
      <c r="H7" s="5"/>
      <c r="I7" s="5"/>
      <c r="J7" s="5"/>
      <c r="K7" s="5"/>
      <c r="L7" s="5"/>
    </row>
    <row r="8" spans="1:16" s="1" customFormat="1" x14ac:dyDescent="0.2">
      <c r="A8" s="3" t="s">
        <v>36</v>
      </c>
      <c r="B8" s="38" t="s">
        <v>37</v>
      </c>
      <c r="C8" s="198" t="s">
        <v>38</v>
      </c>
      <c r="D8" s="198"/>
      <c r="E8" s="38" t="s">
        <v>39</v>
      </c>
      <c r="F8" s="5"/>
      <c r="G8" s="40" t="s">
        <v>40</v>
      </c>
      <c r="H8" s="41"/>
      <c r="I8" s="42">
        <v>1.032</v>
      </c>
      <c r="J8" s="5"/>
      <c r="K8" s="43" t="s">
        <v>41</v>
      </c>
      <c r="L8" s="44">
        <v>0.15</v>
      </c>
    </row>
    <row r="9" spans="1:16" s="1" customFormat="1" x14ac:dyDescent="0.2">
      <c r="A9" s="45" t="s">
        <v>38</v>
      </c>
      <c r="B9" s="38" t="s">
        <v>39</v>
      </c>
      <c r="C9" s="39"/>
      <c r="D9" s="39"/>
      <c r="E9" s="38"/>
      <c r="F9" s="5"/>
      <c r="G9" s="46"/>
      <c r="H9" s="46"/>
      <c r="I9" s="47"/>
      <c r="J9" s="5"/>
      <c r="K9" s="5"/>
      <c r="L9" s="5"/>
    </row>
    <row r="10" spans="1:16" s="1" customFormat="1" ht="6" customHeight="1" x14ac:dyDescent="0.2">
      <c r="A10" s="3" t="s">
        <v>24</v>
      </c>
      <c r="B10" s="3" t="s">
        <v>24</v>
      </c>
      <c r="C10" s="4"/>
      <c r="D10" s="4"/>
      <c r="E10" s="4"/>
      <c r="F10" s="5"/>
      <c r="G10" s="5"/>
      <c r="H10" s="5"/>
      <c r="I10" s="5"/>
      <c r="J10" s="5"/>
      <c r="K10" s="5"/>
      <c r="L10" s="5"/>
    </row>
    <row r="11" spans="1:16" s="36" customFormat="1" ht="13.5" customHeight="1" x14ac:dyDescent="0.25">
      <c r="A11" s="48" t="s">
        <v>42</v>
      </c>
      <c r="B11" s="49" t="s">
        <v>43</v>
      </c>
      <c r="C11" s="182" t="s">
        <v>42</v>
      </c>
      <c r="D11" s="182"/>
      <c r="E11" s="49" t="s">
        <v>43</v>
      </c>
    </row>
    <row r="12" spans="1:16" s="1" customFormat="1" ht="9" customHeight="1" x14ac:dyDescent="0.2">
      <c r="A12" s="3"/>
      <c r="B12" s="4"/>
      <c r="C12" s="3"/>
      <c r="D12" s="3"/>
      <c r="E12" s="38"/>
      <c r="F12" s="5"/>
      <c r="G12" s="5"/>
      <c r="H12" s="5"/>
      <c r="I12" s="5"/>
      <c r="J12" s="5"/>
      <c r="K12" s="5"/>
      <c r="L12" s="5"/>
    </row>
    <row r="13" spans="1:16" s="2" customFormat="1" ht="15.75" x14ac:dyDescent="0.25">
      <c r="A13" s="183" t="s">
        <v>44</v>
      </c>
      <c r="B13" s="184"/>
      <c r="C13" s="184"/>
      <c r="D13" s="184"/>
      <c r="E13" s="184"/>
      <c r="G13" s="190" t="s">
        <v>45</v>
      </c>
      <c r="H13" s="191"/>
      <c r="I13" s="191"/>
      <c r="J13" s="191"/>
      <c r="K13" s="191"/>
      <c r="L13" s="192"/>
    </row>
    <row r="14" spans="1:16" s="2" customFormat="1" ht="42" customHeight="1" x14ac:dyDescent="0.25">
      <c r="A14" s="199" t="s">
        <v>79</v>
      </c>
      <c r="B14" s="199"/>
      <c r="C14" s="199"/>
      <c r="D14" s="199"/>
      <c r="E14" s="199"/>
      <c r="G14" s="52"/>
      <c r="H14" s="53"/>
      <c r="I14" s="53"/>
      <c r="J14" s="53"/>
      <c r="K14" s="53"/>
      <c r="L14" s="54"/>
    </row>
    <row r="15" spans="1:16" s="2" customFormat="1" ht="9" customHeight="1" x14ac:dyDescent="0.25">
      <c r="A15" s="50"/>
      <c r="B15" s="51"/>
      <c r="C15" s="51"/>
      <c r="D15" s="51"/>
      <c r="E15" s="51"/>
      <c r="G15" s="52"/>
      <c r="H15" s="53"/>
      <c r="I15" s="53"/>
      <c r="J15" s="53"/>
      <c r="K15" s="53"/>
      <c r="L15" s="54"/>
    </row>
    <row r="16" spans="1:16" s="2" customFormat="1" ht="15.75" x14ac:dyDescent="0.25">
      <c r="A16" s="183" t="s">
        <v>75</v>
      </c>
      <c r="B16" s="183"/>
      <c r="C16" s="183"/>
      <c r="D16" s="183"/>
      <c r="E16" s="183"/>
      <c r="G16" s="52"/>
      <c r="H16" s="53"/>
      <c r="I16" s="55">
        <v>2013</v>
      </c>
      <c r="J16" s="56"/>
      <c r="K16" s="55">
        <v>2012</v>
      </c>
      <c r="L16" s="57">
        <v>2011</v>
      </c>
      <c r="M16" s="33">
        <v>2010</v>
      </c>
      <c r="N16" s="33">
        <v>2009</v>
      </c>
      <c r="O16" s="33">
        <v>2008</v>
      </c>
      <c r="P16" s="33">
        <v>2007</v>
      </c>
    </row>
    <row r="17" spans="1:16" s="59" customFormat="1" ht="18" customHeight="1" x14ac:dyDescent="0.2">
      <c r="A17" s="58" t="s">
        <v>46</v>
      </c>
      <c r="B17" s="58" t="s">
        <v>47</v>
      </c>
      <c r="C17" s="58" t="s">
        <v>48</v>
      </c>
      <c r="D17" s="58" t="s">
        <v>49</v>
      </c>
      <c r="E17" s="58" t="s">
        <v>32</v>
      </c>
      <c r="G17" s="60">
        <v>1449</v>
      </c>
      <c r="H17" s="61"/>
      <c r="I17" s="61">
        <v>1554</v>
      </c>
      <c r="J17" s="61"/>
      <c r="K17" s="62">
        <v>1435</v>
      </c>
      <c r="L17" s="63">
        <v>1370</v>
      </c>
      <c r="M17" s="59">
        <v>1317</v>
      </c>
      <c r="N17" s="59">
        <v>1241</v>
      </c>
      <c r="O17" s="59">
        <v>1156</v>
      </c>
      <c r="P17" s="59">
        <v>1100</v>
      </c>
    </row>
    <row r="18" spans="1:16" s="59" customFormat="1" ht="18" customHeight="1" x14ac:dyDescent="0.25">
      <c r="A18" s="64"/>
      <c r="B18" s="65"/>
      <c r="C18" s="66" t="s">
        <v>50</v>
      </c>
      <c r="D18" s="66" t="s">
        <v>51</v>
      </c>
      <c r="E18" s="66" t="s">
        <v>52</v>
      </c>
      <c r="G18" s="67"/>
      <c r="H18" s="68"/>
      <c r="I18" s="69">
        <v>1.0829268292682928</v>
      </c>
      <c r="J18" s="68"/>
      <c r="K18" s="69">
        <v>1.0474452554744527</v>
      </c>
      <c r="L18" s="70">
        <v>1.0402429764616552</v>
      </c>
      <c r="M18" s="71">
        <v>1.0612409347300564</v>
      </c>
      <c r="N18" s="71">
        <v>1.0735294117647058</v>
      </c>
      <c r="O18" s="71">
        <v>1.050909090909091</v>
      </c>
      <c r="P18" s="71" t="s">
        <v>24</v>
      </c>
    </row>
    <row r="19" spans="1:16" s="1" customFormat="1" x14ac:dyDescent="0.2">
      <c r="A19" s="72" t="s">
        <v>53</v>
      </c>
      <c r="B19" s="73" t="s">
        <v>54</v>
      </c>
      <c r="C19" s="74">
        <v>2712</v>
      </c>
      <c r="D19" s="74">
        <v>2712</v>
      </c>
      <c r="E19" s="75">
        <v>813.6</v>
      </c>
      <c r="F19" s="5"/>
      <c r="G19" s="76">
        <v>2605.7849999999999</v>
      </c>
      <c r="H19" s="77"/>
      <c r="I19" s="78">
        <v>813.6</v>
      </c>
      <c r="J19" s="78"/>
      <c r="K19" s="77">
        <v>1087</v>
      </c>
      <c r="L19" s="77"/>
      <c r="M19" s="79">
        <v>1625</v>
      </c>
      <c r="P19" s="80">
        <v>2596.9124160000001</v>
      </c>
    </row>
    <row r="20" spans="1:16" s="1" customFormat="1" x14ac:dyDescent="0.2">
      <c r="A20" s="81" t="s">
        <v>82</v>
      </c>
      <c r="B20" s="73" t="s">
        <v>55</v>
      </c>
      <c r="C20" s="74">
        <v>2766.7022159999997</v>
      </c>
      <c r="D20" s="74">
        <v>2766.7022159999997</v>
      </c>
      <c r="E20" s="74">
        <v>813.6</v>
      </c>
      <c r="F20" s="5"/>
      <c r="G20" s="82">
        <v>2657.9006999999997</v>
      </c>
      <c r="H20" s="56"/>
      <c r="I20" s="83"/>
      <c r="J20" s="83"/>
      <c r="K20" s="56">
        <v>1141.7022159999997</v>
      </c>
      <c r="L20" s="56"/>
      <c r="M20" s="84"/>
    </row>
    <row r="21" spans="1:16" s="1" customFormat="1" x14ac:dyDescent="0.2">
      <c r="A21" s="81"/>
      <c r="B21" s="73" t="s">
        <v>56</v>
      </c>
      <c r="C21" s="74">
        <v>2820.8079039999998</v>
      </c>
      <c r="D21" s="74">
        <v>2820.8079039999998</v>
      </c>
      <c r="E21" s="74">
        <v>813.6</v>
      </c>
      <c r="F21" s="5"/>
      <c r="G21" s="82">
        <v>2710.0164</v>
      </c>
      <c r="H21" s="56"/>
      <c r="I21" s="83"/>
      <c r="J21" s="83"/>
      <c r="K21" s="56">
        <v>1195.8079039999998</v>
      </c>
      <c r="L21" s="56"/>
      <c r="M21" s="84"/>
    </row>
    <row r="22" spans="1:16" s="1" customFormat="1" x14ac:dyDescent="0.2">
      <c r="A22" s="81"/>
      <c r="B22" s="73" t="s">
        <v>57</v>
      </c>
      <c r="C22" s="74">
        <v>2929.1431439999997</v>
      </c>
      <c r="D22" s="74">
        <v>2929.1431439999997</v>
      </c>
      <c r="E22" s="74">
        <v>813.6</v>
      </c>
      <c r="F22" s="5"/>
      <c r="G22" s="82">
        <v>2814.2478000000001</v>
      </c>
      <c r="H22" s="56"/>
      <c r="I22" s="83"/>
      <c r="J22" s="83"/>
      <c r="K22" s="56">
        <v>1304.1431439999997</v>
      </c>
      <c r="L22" s="56"/>
      <c r="M22" s="84"/>
    </row>
    <row r="23" spans="1:16" s="1" customFormat="1" ht="9" customHeight="1" x14ac:dyDescent="0.2">
      <c r="A23" s="81"/>
      <c r="B23" s="73"/>
      <c r="C23" s="73"/>
      <c r="D23" s="73"/>
      <c r="E23" s="73"/>
      <c r="F23" s="5"/>
      <c r="G23" s="82"/>
      <c r="H23" s="56"/>
      <c r="I23" s="83" t="s">
        <v>24</v>
      </c>
      <c r="J23" s="83" t="s">
        <v>24</v>
      </c>
      <c r="K23" s="56"/>
      <c r="L23" s="56"/>
      <c r="M23" s="84"/>
    </row>
    <row r="24" spans="1:16" s="1" customFormat="1" x14ac:dyDescent="0.2">
      <c r="A24" s="81" t="s">
        <v>68</v>
      </c>
      <c r="B24" s="73" t="s">
        <v>54</v>
      </c>
      <c r="C24" s="74">
        <v>2413.6799999999998</v>
      </c>
      <c r="D24" s="74">
        <v>2413.6799999999998</v>
      </c>
      <c r="E24" s="74">
        <v>724.10399999999993</v>
      </c>
      <c r="F24" s="5"/>
      <c r="G24" s="82">
        <v>2319.1486500000001</v>
      </c>
      <c r="H24" s="56"/>
      <c r="I24" s="83">
        <v>724.10399999999993</v>
      </c>
      <c r="J24" s="83"/>
      <c r="K24" s="56">
        <v>788.67999999999984</v>
      </c>
      <c r="L24" s="56"/>
      <c r="M24" s="84"/>
    </row>
    <row r="25" spans="1:16" s="1" customFormat="1" x14ac:dyDescent="0.2">
      <c r="A25" s="85"/>
      <c r="B25" s="73" t="s">
        <v>55</v>
      </c>
      <c r="C25" s="74">
        <v>2462.3649722399996</v>
      </c>
      <c r="D25" s="74">
        <v>2462.3649722399996</v>
      </c>
      <c r="E25" s="73">
        <v>724.10399999999993</v>
      </c>
      <c r="F25" s="5"/>
      <c r="G25" s="82">
        <v>2365.5316230000003</v>
      </c>
      <c r="H25" s="56"/>
      <c r="I25" s="83"/>
      <c r="J25" s="83"/>
      <c r="K25" s="56">
        <v>837.36497223999959</v>
      </c>
      <c r="L25" s="56"/>
      <c r="M25" s="84"/>
    </row>
    <row r="26" spans="1:16" s="1" customFormat="1" x14ac:dyDescent="0.2">
      <c r="A26" s="86"/>
      <c r="B26" s="73" t="s">
        <v>56</v>
      </c>
      <c r="C26" s="74">
        <v>2510.5190345599999</v>
      </c>
      <c r="D26" s="74">
        <v>2510.5190345599999</v>
      </c>
      <c r="E26" s="73">
        <v>724.10399999999993</v>
      </c>
      <c r="F26" s="5"/>
      <c r="G26" s="82">
        <v>2411.9145960000001</v>
      </c>
      <c r="H26" s="56"/>
      <c r="I26" s="83"/>
      <c r="J26" s="83"/>
      <c r="K26" s="56">
        <v>885.51903455999991</v>
      </c>
      <c r="L26" s="56"/>
      <c r="M26" s="84"/>
    </row>
    <row r="27" spans="1:16" s="1" customFormat="1" x14ac:dyDescent="0.2">
      <c r="A27" s="86"/>
      <c r="B27" s="73" t="s">
        <v>57</v>
      </c>
      <c r="C27" s="74">
        <v>2606.9373981599997</v>
      </c>
      <c r="D27" s="74">
        <v>2606.9373981599997</v>
      </c>
      <c r="E27" s="73">
        <v>724.10399999999993</v>
      </c>
      <c r="F27" s="5"/>
      <c r="G27" s="82">
        <v>2504.6805420000001</v>
      </c>
      <c r="H27" s="56"/>
      <c r="I27" s="83"/>
      <c r="J27" s="83"/>
      <c r="K27" s="56">
        <v>981.9373981599997</v>
      </c>
      <c r="L27" s="56"/>
      <c r="M27" s="84"/>
    </row>
    <row r="28" spans="1:16" s="1" customFormat="1" x14ac:dyDescent="0.2">
      <c r="A28" s="73"/>
      <c r="B28" s="73"/>
      <c r="C28" s="74"/>
      <c r="D28" s="74"/>
      <c r="E28" s="73"/>
      <c r="F28" s="5"/>
      <c r="G28" s="82"/>
      <c r="H28" s="56"/>
      <c r="I28" s="83"/>
      <c r="J28" s="83"/>
      <c r="K28" s="56"/>
      <c r="L28" s="56"/>
      <c r="M28" s="84"/>
    </row>
    <row r="29" spans="1:16" s="1" customFormat="1" x14ac:dyDescent="0.2">
      <c r="A29" s="85" t="s">
        <v>72</v>
      </c>
      <c r="B29" s="73" t="s">
        <v>54</v>
      </c>
      <c r="C29" s="74">
        <v>2034</v>
      </c>
      <c r="D29" s="74">
        <v>2034</v>
      </c>
      <c r="E29" s="74">
        <v>610.19999999999993</v>
      </c>
      <c r="F29" s="5"/>
      <c r="G29" s="82"/>
      <c r="H29" s="56"/>
      <c r="I29" s="83"/>
      <c r="J29" s="83"/>
      <c r="K29" s="56"/>
      <c r="L29" s="56"/>
      <c r="M29" s="84"/>
    </row>
    <row r="30" spans="1:16" s="1" customFormat="1" x14ac:dyDescent="0.2">
      <c r="A30" s="81" t="s">
        <v>73</v>
      </c>
      <c r="B30" s="73" t="s">
        <v>55</v>
      </c>
      <c r="C30" s="74">
        <v>2075.0266619999998</v>
      </c>
      <c r="D30" s="74">
        <v>2075.0266619999998</v>
      </c>
      <c r="E30" s="73">
        <v>610.19999999999993</v>
      </c>
      <c r="F30" s="5"/>
      <c r="G30" s="82"/>
      <c r="H30" s="56"/>
      <c r="I30" s="83"/>
      <c r="J30" s="83"/>
      <c r="K30" s="56"/>
      <c r="L30" s="56"/>
      <c r="M30" s="84"/>
    </row>
    <row r="31" spans="1:16" s="1" customFormat="1" x14ac:dyDescent="0.2">
      <c r="A31" s="103"/>
      <c r="B31" s="73" t="s">
        <v>56</v>
      </c>
      <c r="C31" s="74">
        <v>2115.6059279999999</v>
      </c>
      <c r="D31" s="74">
        <v>2115.6059279999999</v>
      </c>
      <c r="E31" s="73">
        <v>610.19999999999993</v>
      </c>
      <c r="F31" s="5"/>
      <c r="G31" s="82"/>
      <c r="H31" s="56"/>
      <c r="I31" s="83"/>
      <c r="J31" s="83"/>
      <c r="K31" s="56"/>
      <c r="L31" s="56"/>
      <c r="M31" s="84"/>
    </row>
    <row r="32" spans="1:16" s="1" customFormat="1" x14ac:dyDescent="0.2">
      <c r="A32" s="86"/>
      <c r="B32" s="73" t="s">
        <v>57</v>
      </c>
      <c r="C32" s="74">
        <v>2196.8573579999997</v>
      </c>
      <c r="D32" s="74">
        <v>2196.8573579999997</v>
      </c>
      <c r="E32" s="73">
        <v>610.19999999999993</v>
      </c>
      <c r="F32" s="5"/>
      <c r="G32" s="82"/>
      <c r="H32" s="56"/>
      <c r="I32" s="83"/>
      <c r="J32" s="83"/>
      <c r="K32" s="56"/>
      <c r="L32" s="56"/>
      <c r="M32" s="84"/>
    </row>
    <row r="33" spans="1:13" s="1" customFormat="1" ht="9" customHeight="1" x14ac:dyDescent="0.2">
      <c r="A33" s="81"/>
      <c r="B33" s="73"/>
      <c r="C33" s="73"/>
      <c r="D33" s="73"/>
      <c r="E33" s="73"/>
      <c r="F33" s="5"/>
      <c r="G33" s="82" t="s">
        <v>24</v>
      </c>
      <c r="H33" s="56"/>
      <c r="I33" s="83" t="s">
        <v>24</v>
      </c>
      <c r="J33" s="83" t="s">
        <v>24</v>
      </c>
      <c r="K33" s="56"/>
      <c r="L33" s="56"/>
      <c r="M33" s="84"/>
    </row>
    <row r="34" spans="1:13" s="1" customFormat="1" x14ac:dyDescent="0.2">
      <c r="A34" s="81" t="s">
        <v>58</v>
      </c>
      <c r="B34" s="73"/>
      <c r="C34" s="74">
        <v>3118.7999999999997</v>
      </c>
      <c r="D34" s="74">
        <v>3118.7999999999997</v>
      </c>
      <c r="E34" s="74">
        <v>813.6</v>
      </c>
      <c r="F34" s="5"/>
      <c r="G34" s="82"/>
      <c r="H34" s="56"/>
      <c r="I34" s="83" t="s">
        <v>24</v>
      </c>
      <c r="J34" s="83" t="s">
        <v>24</v>
      </c>
      <c r="K34" s="56"/>
      <c r="L34" s="56"/>
      <c r="M34" s="84"/>
    </row>
    <row r="35" spans="1:13" s="1" customFormat="1" ht="9" customHeight="1" x14ac:dyDescent="0.2">
      <c r="A35" s="81"/>
      <c r="B35" s="73"/>
      <c r="C35" s="73"/>
      <c r="D35" s="74"/>
      <c r="E35" s="73"/>
      <c r="F35" s="5"/>
      <c r="G35" s="82" t="s">
        <v>24</v>
      </c>
      <c r="H35" s="56"/>
      <c r="I35" s="83" t="s">
        <v>24</v>
      </c>
      <c r="J35" s="83" t="s">
        <v>24</v>
      </c>
      <c r="K35" s="56"/>
      <c r="L35" s="56"/>
      <c r="M35" s="84"/>
    </row>
    <row r="36" spans="1:13" s="1" customFormat="1" ht="12" customHeight="1" x14ac:dyDescent="0.2">
      <c r="A36" s="81" t="s">
        <v>59</v>
      </c>
      <c r="B36" s="73"/>
      <c r="C36" s="74">
        <v>3525.6</v>
      </c>
      <c r="D36" s="74">
        <v>3525.6</v>
      </c>
      <c r="E36" s="73">
        <v>813.6</v>
      </c>
      <c r="F36" s="5"/>
      <c r="G36" s="82">
        <v>3387.5205000000001</v>
      </c>
      <c r="H36" s="56"/>
      <c r="I36" s="83"/>
      <c r="J36" s="83"/>
      <c r="K36" s="56"/>
      <c r="L36" s="56"/>
      <c r="M36" s="84"/>
    </row>
    <row r="37" spans="1:13" s="1" customFormat="1" x14ac:dyDescent="0.2">
      <c r="A37" s="87" t="s">
        <v>60</v>
      </c>
      <c r="B37" s="73"/>
      <c r="C37" s="74">
        <v>3255</v>
      </c>
      <c r="D37" s="74">
        <v>3255</v>
      </c>
      <c r="E37" s="73">
        <v>813.6</v>
      </c>
      <c r="F37" s="5"/>
      <c r="G37" s="82">
        <v>3126.9419999999996</v>
      </c>
      <c r="H37" s="56"/>
      <c r="I37" s="83" t="s">
        <v>24</v>
      </c>
      <c r="J37" s="83" t="s">
        <v>24</v>
      </c>
      <c r="K37" s="56"/>
      <c r="L37" s="56"/>
      <c r="M37" s="84"/>
    </row>
    <row r="38" spans="1:13" s="1" customFormat="1" ht="9" customHeight="1" x14ac:dyDescent="0.2">
      <c r="A38" s="81"/>
      <c r="B38" s="73"/>
      <c r="C38" s="73"/>
      <c r="D38" s="73"/>
      <c r="E38" s="73"/>
      <c r="F38" s="5"/>
      <c r="G38" s="82"/>
      <c r="H38" s="56"/>
      <c r="I38" s="83" t="s">
        <v>24</v>
      </c>
      <c r="J38" s="83" t="s">
        <v>24</v>
      </c>
      <c r="K38" s="56"/>
      <c r="L38" s="56"/>
      <c r="M38" s="84"/>
    </row>
    <row r="39" spans="1:13" s="36" customFormat="1" ht="12.75" customHeight="1" x14ac:dyDescent="0.2">
      <c r="A39" s="88" t="s">
        <v>61</v>
      </c>
      <c r="B39" s="89"/>
      <c r="C39" s="89">
        <v>1356</v>
      </c>
      <c r="D39" s="90">
        <v>1356</v>
      </c>
      <c r="E39" s="89">
        <v>406.8</v>
      </c>
      <c r="G39" s="82">
        <v>1302.8924999999999</v>
      </c>
      <c r="H39" s="91"/>
      <c r="I39" s="83">
        <v>406.8</v>
      </c>
      <c r="J39" s="83" t="s">
        <v>24</v>
      </c>
      <c r="K39" s="91"/>
      <c r="L39" s="91"/>
      <c r="M39" s="92"/>
    </row>
    <row r="40" spans="1:13" s="36" customFormat="1" ht="9.75" customHeight="1" x14ac:dyDescent="0.2">
      <c r="A40" s="101"/>
      <c r="B40" s="101"/>
      <c r="C40" s="101"/>
      <c r="D40" s="101"/>
      <c r="E40" s="101"/>
      <c r="G40" s="82"/>
      <c r="H40" s="91"/>
      <c r="I40" s="83"/>
      <c r="J40" s="83"/>
      <c r="K40" s="91"/>
      <c r="L40" s="91"/>
      <c r="M40" s="92"/>
    </row>
    <row r="41" spans="1:13" s="1" customFormat="1" ht="15.75" x14ac:dyDescent="0.25">
      <c r="A41" s="183" t="s">
        <v>76</v>
      </c>
      <c r="B41" s="183"/>
      <c r="C41" s="183"/>
      <c r="D41" s="183"/>
      <c r="E41" s="183"/>
      <c r="F41" s="5"/>
      <c r="G41" s="193" t="s">
        <v>62</v>
      </c>
      <c r="H41" s="194"/>
      <c r="I41" s="194"/>
      <c r="J41" s="68"/>
      <c r="K41" s="68" t="s">
        <v>49</v>
      </c>
      <c r="L41" s="68"/>
      <c r="M41" s="94" t="s">
        <v>63</v>
      </c>
    </row>
    <row r="42" spans="1:13" s="1" customFormat="1" ht="27.75" customHeight="1" x14ac:dyDescent="0.2">
      <c r="A42" s="185" t="s">
        <v>70</v>
      </c>
      <c r="B42" s="185"/>
      <c r="C42" s="185"/>
      <c r="D42" s="185"/>
      <c r="E42" s="185"/>
      <c r="F42" s="5"/>
      <c r="G42" s="100"/>
      <c r="H42" s="100"/>
      <c r="I42" s="100"/>
      <c r="J42" s="61"/>
      <c r="K42" s="61"/>
      <c r="L42" s="61"/>
      <c r="M42" s="61"/>
    </row>
    <row r="43" spans="1:13" s="1" customFormat="1" ht="15" customHeight="1" x14ac:dyDescent="0.2">
      <c r="A43" s="58" t="s">
        <v>46</v>
      </c>
      <c r="B43" s="58" t="s">
        <v>47</v>
      </c>
      <c r="C43" s="58" t="s">
        <v>48</v>
      </c>
      <c r="D43" s="58" t="s">
        <v>64</v>
      </c>
      <c r="E43" s="58" t="s">
        <v>32</v>
      </c>
      <c r="F43" s="5"/>
      <c r="G43" s="5"/>
      <c r="H43" s="5"/>
      <c r="I43" s="5"/>
      <c r="J43" s="5"/>
      <c r="K43" s="5"/>
      <c r="L43" s="5"/>
    </row>
    <row r="44" spans="1:13" s="1" customFormat="1" ht="15" customHeight="1" x14ac:dyDescent="0.2">
      <c r="A44" s="64"/>
      <c r="B44" s="65"/>
      <c r="C44" s="66" t="s">
        <v>50</v>
      </c>
      <c r="D44" s="66" t="s">
        <v>51</v>
      </c>
      <c r="E44" s="66" t="s">
        <v>52</v>
      </c>
      <c r="F44" s="5"/>
      <c r="G44" s="5"/>
      <c r="H44" s="5"/>
      <c r="I44" s="5"/>
      <c r="J44" s="5"/>
      <c r="K44" s="5"/>
      <c r="L44" s="5"/>
    </row>
    <row r="45" spans="1:13" x14ac:dyDescent="0.2">
      <c r="A45" s="95" t="s">
        <v>74</v>
      </c>
      <c r="B45" s="102" t="s">
        <v>54</v>
      </c>
      <c r="C45" s="74">
        <v>4610</v>
      </c>
      <c r="D45" s="106" t="s">
        <v>67</v>
      </c>
      <c r="E45" s="75">
        <v>890.25</v>
      </c>
    </row>
    <row r="46" spans="1:13" ht="9" customHeight="1" x14ac:dyDescent="0.2">
      <c r="A46" s="96"/>
      <c r="B46" s="73"/>
      <c r="C46" s="104"/>
      <c r="D46" s="74"/>
      <c r="E46" s="74"/>
    </row>
    <row r="47" spans="1:13" ht="15" customHeight="1" x14ac:dyDescent="0.2">
      <c r="A47" s="188" t="s">
        <v>69</v>
      </c>
      <c r="B47" s="186" t="s">
        <v>54</v>
      </c>
      <c r="C47" s="74">
        <v>2910</v>
      </c>
      <c r="D47" s="74" t="s">
        <v>67</v>
      </c>
      <c r="E47" s="74">
        <v>635.25</v>
      </c>
    </row>
    <row r="48" spans="1:13" x14ac:dyDescent="0.2">
      <c r="A48" s="189"/>
      <c r="B48" s="187"/>
      <c r="C48" s="90">
        <v>4815</v>
      </c>
      <c r="D48" s="90">
        <v>0</v>
      </c>
      <c r="E48" s="90">
        <v>722.25</v>
      </c>
    </row>
    <row r="49" spans="1:12" ht="33" customHeight="1" x14ac:dyDescent="0.2">
      <c r="A49" s="178" t="s">
        <v>81</v>
      </c>
      <c r="B49" s="178"/>
      <c r="C49" s="178"/>
      <c r="D49" s="178"/>
      <c r="E49" s="178"/>
    </row>
    <row r="50" spans="1:12" ht="25.5" customHeight="1" x14ac:dyDescent="0.2">
      <c r="A50" s="179" t="s">
        <v>65</v>
      </c>
      <c r="B50" s="179"/>
      <c r="C50" s="179"/>
      <c r="D50" s="179"/>
      <c r="E50" s="179"/>
    </row>
    <row r="51" spans="1:12" ht="9" customHeight="1" x14ac:dyDescent="0.2">
      <c r="A51" s="97"/>
      <c r="B51" s="98"/>
      <c r="C51" s="93"/>
      <c r="D51" s="93"/>
      <c r="E51" s="99"/>
    </row>
    <row r="52" spans="1:12" s="1" customFormat="1" ht="15" x14ac:dyDescent="0.25">
      <c r="A52" s="180" t="s">
        <v>77</v>
      </c>
      <c r="B52" s="180"/>
      <c r="C52" s="180"/>
      <c r="D52" s="98"/>
      <c r="E52" s="98"/>
      <c r="F52" s="5"/>
      <c r="G52" s="5"/>
      <c r="H52" s="5"/>
      <c r="I52" s="5"/>
      <c r="J52" s="5"/>
      <c r="K52" s="5"/>
      <c r="L52" s="5"/>
    </row>
    <row r="53" spans="1:12" s="1" customFormat="1" ht="6" customHeight="1" x14ac:dyDescent="0.2">
      <c r="A53" s="3"/>
      <c r="B53" s="4"/>
      <c r="C53" s="4"/>
      <c r="D53" s="4"/>
      <c r="E53" s="4"/>
      <c r="F53" s="5"/>
      <c r="G53" s="5"/>
      <c r="H53" s="5"/>
      <c r="I53" s="5"/>
      <c r="J53" s="5"/>
      <c r="K53" s="5"/>
      <c r="L53" s="5"/>
    </row>
    <row r="54" spans="1:12" s="1" customFormat="1" ht="15" customHeight="1" x14ac:dyDescent="0.2">
      <c r="A54" s="181" t="s">
        <v>71</v>
      </c>
      <c r="B54" s="181"/>
      <c r="C54" s="181"/>
      <c r="D54" s="181"/>
      <c r="E54" s="181"/>
      <c r="F54" s="5"/>
      <c r="G54" s="5"/>
      <c r="H54" s="5"/>
      <c r="I54" s="5"/>
      <c r="J54" s="5"/>
      <c r="K54" s="5"/>
      <c r="L54" s="5"/>
    </row>
    <row r="55" spans="1:12" s="1" customFormat="1" ht="15" customHeight="1" x14ac:dyDescent="0.2">
      <c r="A55" s="181"/>
      <c r="B55" s="181"/>
      <c r="C55" s="181"/>
      <c r="D55" s="181"/>
      <c r="E55" s="181"/>
      <c r="F55" s="5"/>
      <c r="G55" s="5"/>
      <c r="H55" s="5"/>
      <c r="I55" s="5"/>
      <c r="J55" s="5"/>
      <c r="K55" s="5"/>
      <c r="L55" s="5"/>
    </row>
    <row r="56" spans="1:12" s="1" customFormat="1" x14ac:dyDescent="0.2">
      <c r="A56" s="3"/>
      <c r="B56" s="4"/>
      <c r="C56" s="4"/>
      <c r="D56" s="4"/>
      <c r="E56" s="4"/>
      <c r="F56" s="5"/>
      <c r="G56" s="5"/>
      <c r="H56" s="5"/>
      <c r="I56" s="5"/>
      <c r="J56" s="5"/>
      <c r="K56" s="5"/>
      <c r="L56" s="5"/>
    </row>
    <row r="57" spans="1:12" s="1" customFormat="1" x14ac:dyDescent="0.2">
      <c r="A57" s="3"/>
      <c r="B57" s="4"/>
      <c r="C57" s="4"/>
      <c r="D57" s="4"/>
      <c r="E57" s="4"/>
      <c r="F57" s="5"/>
      <c r="G57" s="5"/>
      <c r="H57" s="5"/>
      <c r="I57" s="5"/>
      <c r="J57" s="5"/>
      <c r="K57" s="5"/>
      <c r="L57" s="5"/>
    </row>
    <row r="58" spans="1:12" s="1" customFormat="1" x14ac:dyDescent="0.2">
      <c r="A58" s="3"/>
      <c r="B58" s="4"/>
      <c r="C58" s="4"/>
      <c r="D58" s="4"/>
      <c r="E58" s="4"/>
      <c r="F58" s="5"/>
      <c r="G58" s="5"/>
      <c r="H58" s="5"/>
      <c r="I58" s="5"/>
      <c r="J58" s="5"/>
      <c r="K58" s="5"/>
      <c r="L58" s="5"/>
    </row>
    <row r="59" spans="1:12" s="1" customFormat="1" x14ac:dyDescent="0.2">
      <c r="A59" s="3"/>
      <c r="B59" s="4"/>
      <c r="C59" s="4"/>
      <c r="D59" s="4"/>
      <c r="E59" s="4"/>
      <c r="F59" s="5"/>
      <c r="G59" s="5"/>
      <c r="H59" s="5"/>
      <c r="I59" s="5"/>
      <c r="J59" s="5"/>
      <c r="K59" s="5"/>
      <c r="L59" s="5"/>
    </row>
    <row r="60" spans="1:12" s="1" customFormat="1" x14ac:dyDescent="0.2">
      <c r="A60" s="3"/>
      <c r="B60" s="4"/>
      <c r="C60" s="4"/>
      <c r="D60" s="4"/>
      <c r="E60" s="4"/>
      <c r="F60" s="5"/>
      <c r="G60" s="5"/>
      <c r="H60" s="5"/>
      <c r="I60" s="5"/>
      <c r="J60" s="5"/>
      <c r="K60" s="5"/>
      <c r="L60" s="5"/>
    </row>
    <row r="61" spans="1:12" s="1" customFormat="1" x14ac:dyDescent="0.2">
      <c r="A61" s="3"/>
      <c r="B61" s="4"/>
      <c r="C61" s="4"/>
      <c r="D61" s="4"/>
      <c r="E61" s="4"/>
      <c r="F61" s="5"/>
      <c r="G61" s="5"/>
      <c r="H61" s="5"/>
      <c r="I61" s="5"/>
      <c r="J61" s="5"/>
      <c r="K61" s="5"/>
      <c r="L61" s="5"/>
    </row>
    <row r="62" spans="1:12" s="1" customFormat="1" x14ac:dyDescent="0.2">
      <c r="A62" s="3"/>
      <c r="B62" s="4"/>
      <c r="C62" s="4"/>
      <c r="D62" s="4"/>
      <c r="E62" s="4"/>
      <c r="F62" s="5"/>
      <c r="G62" s="5"/>
      <c r="H62" s="5"/>
      <c r="I62" s="5"/>
      <c r="J62" s="5"/>
      <c r="K62" s="5"/>
      <c r="L62" s="5"/>
    </row>
    <row r="63" spans="1:12" s="1" customFormat="1" x14ac:dyDescent="0.2">
      <c r="A63" s="3"/>
      <c r="B63" s="4"/>
      <c r="C63" s="4"/>
      <c r="D63" s="4"/>
      <c r="E63" s="4"/>
      <c r="F63" s="5"/>
      <c r="G63" s="5"/>
      <c r="H63" s="5"/>
      <c r="I63" s="5"/>
      <c r="J63" s="5"/>
      <c r="K63" s="5"/>
      <c r="L63" s="5"/>
    </row>
    <row r="64" spans="1:12" s="1" customFormat="1" x14ac:dyDescent="0.2">
      <c r="A64" s="3"/>
      <c r="B64" s="4"/>
      <c r="C64" s="4"/>
      <c r="D64" s="4"/>
      <c r="E64" s="4"/>
      <c r="F64" s="5"/>
      <c r="G64" s="5"/>
      <c r="H64" s="5"/>
      <c r="I64" s="5"/>
      <c r="J64" s="5"/>
      <c r="K64" s="5"/>
      <c r="L64" s="5"/>
    </row>
    <row r="65" spans="1:12" s="1" customFormat="1" x14ac:dyDescent="0.2">
      <c r="A65" s="3"/>
      <c r="B65" s="4"/>
      <c r="C65" s="4"/>
      <c r="D65" s="4"/>
      <c r="E65" s="4"/>
      <c r="F65" s="5"/>
      <c r="G65" s="5"/>
      <c r="H65" s="5"/>
      <c r="I65" s="5"/>
      <c r="J65" s="5"/>
      <c r="K65" s="5"/>
      <c r="L65" s="5"/>
    </row>
    <row r="66" spans="1:12" s="1" customFormat="1" x14ac:dyDescent="0.2">
      <c r="A66" s="3"/>
      <c r="B66" s="4"/>
      <c r="C66" s="4"/>
      <c r="D66" s="4"/>
      <c r="E66" s="4"/>
      <c r="F66" s="5"/>
      <c r="G66" s="5"/>
      <c r="H66" s="5"/>
      <c r="I66" s="5"/>
      <c r="J66" s="5"/>
      <c r="K66" s="5"/>
      <c r="L66" s="5"/>
    </row>
    <row r="67" spans="1:12" s="1" customFormat="1" x14ac:dyDescent="0.2">
      <c r="A67" s="3"/>
      <c r="B67" s="4"/>
      <c r="C67" s="4"/>
      <c r="D67" s="4"/>
      <c r="E67" s="4"/>
      <c r="F67" s="5"/>
      <c r="G67" s="5"/>
      <c r="H67" s="5"/>
      <c r="I67" s="5"/>
      <c r="J67" s="5"/>
      <c r="K67" s="5"/>
      <c r="L67" s="5"/>
    </row>
  </sheetData>
  <mergeCells count="20">
    <mergeCell ref="G13:L13"/>
    <mergeCell ref="A16:E16"/>
    <mergeCell ref="A41:E41"/>
    <mergeCell ref="G41:I41"/>
    <mergeCell ref="A1:E1"/>
    <mergeCell ref="A2:E2"/>
    <mergeCell ref="A4:B4"/>
    <mergeCell ref="C4:E4"/>
    <mergeCell ref="C6:D6"/>
    <mergeCell ref="C8:D8"/>
    <mergeCell ref="A14:E14"/>
    <mergeCell ref="A49:E49"/>
    <mergeCell ref="A50:E50"/>
    <mergeCell ref="A52:C52"/>
    <mergeCell ref="A54:E55"/>
    <mergeCell ref="C11:D11"/>
    <mergeCell ref="A13:E13"/>
    <mergeCell ref="A42:E42"/>
    <mergeCell ref="B47:B48"/>
    <mergeCell ref="A47:A48"/>
  </mergeCells>
  <printOptions horizontalCentered="1"/>
  <pageMargins left="0.94488188976377963" right="0.94488188976377963" top="1.9685039370078741" bottom="0.59055118110236227" header="0.51181102362204722" footer="0.51181102362204722"/>
  <pageSetup paperSize="9" scale="87" orientation="portrait" r:id="rId1"/>
  <headerFooter alignWithMargins="0">
    <oddHeader xml:space="preserve">&amp;C&amp;"Arial,Bold"&amp;24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2:L52"/>
  <sheetViews>
    <sheetView zoomScaleNormal="100" zoomScaleSheetLayoutView="100" workbookViewId="0">
      <selection sqref="A1:XFD1048576"/>
    </sheetView>
  </sheetViews>
  <sheetFormatPr defaultRowHeight="12.75" x14ac:dyDescent="0.2"/>
  <cols>
    <col min="1" max="1" width="9.140625" style="1" customWidth="1"/>
    <col min="2" max="2" width="24.7109375" style="1" customWidth="1"/>
    <col min="3" max="3" width="7.7109375" style="1" customWidth="1"/>
    <col min="4" max="4" width="6.7109375" style="1" customWidth="1"/>
    <col min="5" max="5" width="9.42578125" style="1" bestFit="1" customWidth="1"/>
    <col min="6" max="6" width="18.42578125" style="1" customWidth="1"/>
    <col min="7" max="7" width="7.7109375" style="1" customWidth="1"/>
    <col min="8" max="8" width="7.5703125" style="1" customWidth="1"/>
    <col min="9" max="9" width="9.140625" style="1"/>
    <col min="10" max="10" width="11.5703125" style="1" customWidth="1"/>
    <col min="11" max="11" width="9.140625" style="1"/>
    <col min="12" max="12" width="53.140625" style="1" customWidth="1"/>
    <col min="13" max="256" width="9.140625" style="1"/>
    <col min="257" max="257" width="9.140625" style="1" customWidth="1"/>
    <col min="258" max="258" width="24.7109375" style="1" customWidth="1"/>
    <col min="259" max="259" width="7.7109375" style="1" customWidth="1"/>
    <col min="260" max="260" width="6.7109375" style="1" customWidth="1"/>
    <col min="261" max="261" width="9.42578125" style="1" bestFit="1" customWidth="1"/>
    <col min="262" max="262" width="18.42578125" style="1" customWidth="1"/>
    <col min="263" max="263" width="7.7109375" style="1" customWidth="1"/>
    <col min="264" max="264" width="7.5703125" style="1" customWidth="1"/>
    <col min="265" max="265" width="9.140625" style="1"/>
    <col min="266" max="266" width="11.5703125" style="1" customWidth="1"/>
    <col min="267" max="267" width="9.140625" style="1"/>
    <col min="268" max="268" width="53.140625" style="1" customWidth="1"/>
    <col min="269" max="512" width="9.140625" style="1"/>
    <col min="513" max="513" width="9.140625" style="1" customWidth="1"/>
    <col min="514" max="514" width="24.7109375" style="1" customWidth="1"/>
    <col min="515" max="515" width="7.7109375" style="1" customWidth="1"/>
    <col min="516" max="516" width="6.7109375" style="1" customWidth="1"/>
    <col min="517" max="517" width="9.42578125" style="1" bestFit="1" customWidth="1"/>
    <col min="518" max="518" width="18.42578125" style="1" customWidth="1"/>
    <col min="519" max="519" width="7.7109375" style="1" customWidth="1"/>
    <col min="520" max="520" width="7.5703125" style="1" customWidth="1"/>
    <col min="521" max="521" width="9.140625" style="1"/>
    <col min="522" max="522" width="11.5703125" style="1" customWidth="1"/>
    <col min="523" max="523" width="9.140625" style="1"/>
    <col min="524" max="524" width="53.140625" style="1" customWidth="1"/>
    <col min="525" max="768" width="9.140625" style="1"/>
    <col min="769" max="769" width="9.140625" style="1" customWidth="1"/>
    <col min="770" max="770" width="24.7109375" style="1" customWidth="1"/>
    <col min="771" max="771" width="7.7109375" style="1" customWidth="1"/>
    <col min="772" max="772" width="6.7109375" style="1" customWidth="1"/>
    <col min="773" max="773" width="9.42578125" style="1" bestFit="1" customWidth="1"/>
    <col min="774" max="774" width="18.42578125" style="1" customWidth="1"/>
    <col min="775" max="775" width="7.7109375" style="1" customWidth="1"/>
    <col min="776" max="776" width="7.5703125" style="1" customWidth="1"/>
    <col min="777" max="777" width="9.140625" style="1"/>
    <col min="778" max="778" width="11.5703125" style="1" customWidth="1"/>
    <col min="779" max="779" width="9.140625" style="1"/>
    <col min="780" max="780" width="53.140625" style="1" customWidth="1"/>
    <col min="781" max="1024" width="9.140625" style="1"/>
    <col min="1025" max="1025" width="9.140625" style="1" customWidth="1"/>
    <col min="1026" max="1026" width="24.7109375" style="1" customWidth="1"/>
    <col min="1027" max="1027" width="7.7109375" style="1" customWidth="1"/>
    <col min="1028" max="1028" width="6.7109375" style="1" customWidth="1"/>
    <col min="1029" max="1029" width="9.42578125" style="1" bestFit="1" customWidth="1"/>
    <col min="1030" max="1030" width="18.42578125" style="1" customWidth="1"/>
    <col min="1031" max="1031" width="7.7109375" style="1" customWidth="1"/>
    <col min="1032" max="1032" width="7.5703125" style="1" customWidth="1"/>
    <col min="1033" max="1033" width="9.140625" style="1"/>
    <col min="1034" max="1034" width="11.5703125" style="1" customWidth="1"/>
    <col min="1035" max="1035" width="9.140625" style="1"/>
    <col min="1036" max="1036" width="53.140625" style="1" customWidth="1"/>
    <col min="1037" max="1280" width="9.140625" style="1"/>
    <col min="1281" max="1281" width="9.140625" style="1" customWidth="1"/>
    <col min="1282" max="1282" width="24.7109375" style="1" customWidth="1"/>
    <col min="1283" max="1283" width="7.7109375" style="1" customWidth="1"/>
    <col min="1284" max="1284" width="6.7109375" style="1" customWidth="1"/>
    <col min="1285" max="1285" width="9.42578125" style="1" bestFit="1" customWidth="1"/>
    <col min="1286" max="1286" width="18.42578125" style="1" customWidth="1"/>
    <col min="1287" max="1287" width="7.7109375" style="1" customWidth="1"/>
    <col min="1288" max="1288" width="7.5703125" style="1" customWidth="1"/>
    <col min="1289" max="1289" width="9.140625" style="1"/>
    <col min="1290" max="1290" width="11.5703125" style="1" customWidth="1"/>
    <col min="1291" max="1291" width="9.140625" style="1"/>
    <col min="1292" max="1292" width="53.140625" style="1" customWidth="1"/>
    <col min="1293" max="1536" width="9.140625" style="1"/>
    <col min="1537" max="1537" width="9.140625" style="1" customWidth="1"/>
    <col min="1538" max="1538" width="24.7109375" style="1" customWidth="1"/>
    <col min="1539" max="1539" width="7.7109375" style="1" customWidth="1"/>
    <col min="1540" max="1540" width="6.7109375" style="1" customWidth="1"/>
    <col min="1541" max="1541" width="9.42578125" style="1" bestFit="1" customWidth="1"/>
    <col min="1542" max="1542" width="18.42578125" style="1" customWidth="1"/>
    <col min="1543" max="1543" width="7.7109375" style="1" customWidth="1"/>
    <col min="1544" max="1544" width="7.5703125" style="1" customWidth="1"/>
    <col min="1545" max="1545" width="9.140625" style="1"/>
    <col min="1546" max="1546" width="11.5703125" style="1" customWidth="1"/>
    <col min="1547" max="1547" width="9.140625" style="1"/>
    <col min="1548" max="1548" width="53.140625" style="1" customWidth="1"/>
    <col min="1549" max="1792" width="9.140625" style="1"/>
    <col min="1793" max="1793" width="9.140625" style="1" customWidth="1"/>
    <col min="1794" max="1794" width="24.7109375" style="1" customWidth="1"/>
    <col min="1795" max="1795" width="7.7109375" style="1" customWidth="1"/>
    <col min="1796" max="1796" width="6.7109375" style="1" customWidth="1"/>
    <col min="1797" max="1797" width="9.42578125" style="1" bestFit="1" customWidth="1"/>
    <col min="1798" max="1798" width="18.42578125" style="1" customWidth="1"/>
    <col min="1799" max="1799" width="7.7109375" style="1" customWidth="1"/>
    <col min="1800" max="1800" width="7.5703125" style="1" customWidth="1"/>
    <col min="1801" max="1801" width="9.140625" style="1"/>
    <col min="1802" max="1802" width="11.5703125" style="1" customWidth="1"/>
    <col min="1803" max="1803" width="9.140625" style="1"/>
    <col min="1804" max="1804" width="53.140625" style="1" customWidth="1"/>
    <col min="1805" max="2048" width="9.140625" style="1"/>
    <col min="2049" max="2049" width="9.140625" style="1" customWidth="1"/>
    <col min="2050" max="2050" width="24.7109375" style="1" customWidth="1"/>
    <col min="2051" max="2051" width="7.7109375" style="1" customWidth="1"/>
    <col min="2052" max="2052" width="6.7109375" style="1" customWidth="1"/>
    <col min="2053" max="2053" width="9.42578125" style="1" bestFit="1" customWidth="1"/>
    <col min="2054" max="2054" width="18.42578125" style="1" customWidth="1"/>
    <col min="2055" max="2055" width="7.7109375" style="1" customWidth="1"/>
    <col min="2056" max="2056" width="7.5703125" style="1" customWidth="1"/>
    <col min="2057" max="2057" width="9.140625" style="1"/>
    <col min="2058" max="2058" width="11.5703125" style="1" customWidth="1"/>
    <col min="2059" max="2059" width="9.140625" style="1"/>
    <col min="2060" max="2060" width="53.140625" style="1" customWidth="1"/>
    <col min="2061" max="2304" width="9.140625" style="1"/>
    <col min="2305" max="2305" width="9.140625" style="1" customWidth="1"/>
    <col min="2306" max="2306" width="24.7109375" style="1" customWidth="1"/>
    <col min="2307" max="2307" width="7.7109375" style="1" customWidth="1"/>
    <col min="2308" max="2308" width="6.7109375" style="1" customWidth="1"/>
    <col min="2309" max="2309" width="9.42578125" style="1" bestFit="1" customWidth="1"/>
    <col min="2310" max="2310" width="18.42578125" style="1" customWidth="1"/>
    <col min="2311" max="2311" width="7.7109375" style="1" customWidth="1"/>
    <col min="2312" max="2312" width="7.5703125" style="1" customWidth="1"/>
    <col min="2313" max="2313" width="9.140625" style="1"/>
    <col min="2314" max="2314" width="11.5703125" style="1" customWidth="1"/>
    <col min="2315" max="2315" width="9.140625" style="1"/>
    <col min="2316" max="2316" width="53.140625" style="1" customWidth="1"/>
    <col min="2317" max="2560" width="9.140625" style="1"/>
    <col min="2561" max="2561" width="9.140625" style="1" customWidth="1"/>
    <col min="2562" max="2562" width="24.7109375" style="1" customWidth="1"/>
    <col min="2563" max="2563" width="7.7109375" style="1" customWidth="1"/>
    <col min="2564" max="2564" width="6.7109375" style="1" customWidth="1"/>
    <col min="2565" max="2565" width="9.42578125" style="1" bestFit="1" customWidth="1"/>
    <col min="2566" max="2566" width="18.42578125" style="1" customWidth="1"/>
    <col min="2567" max="2567" width="7.7109375" style="1" customWidth="1"/>
    <col min="2568" max="2568" width="7.5703125" style="1" customWidth="1"/>
    <col min="2569" max="2569" width="9.140625" style="1"/>
    <col min="2570" max="2570" width="11.5703125" style="1" customWidth="1"/>
    <col min="2571" max="2571" width="9.140625" style="1"/>
    <col min="2572" max="2572" width="53.140625" style="1" customWidth="1"/>
    <col min="2573" max="2816" width="9.140625" style="1"/>
    <col min="2817" max="2817" width="9.140625" style="1" customWidth="1"/>
    <col min="2818" max="2818" width="24.7109375" style="1" customWidth="1"/>
    <col min="2819" max="2819" width="7.7109375" style="1" customWidth="1"/>
    <col min="2820" max="2820" width="6.7109375" style="1" customWidth="1"/>
    <col min="2821" max="2821" width="9.42578125" style="1" bestFit="1" customWidth="1"/>
    <col min="2822" max="2822" width="18.42578125" style="1" customWidth="1"/>
    <col min="2823" max="2823" width="7.7109375" style="1" customWidth="1"/>
    <col min="2824" max="2824" width="7.5703125" style="1" customWidth="1"/>
    <col min="2825" max="2825" width="9.140625" style="1"/>
    <col min="2826" max="2826" width="11.5703125" style="1" customWidth="1"/>
    <col min="2827" max="2827" width="9.140625" style="1"/>
    <col min="2828" max="2828" width="53.140625" style="1" customWidth="1"/>
    <col min="2829" max="3072" width="9.140625" style="1"/>
    <col min="3073" max="3073" width="9.140625" style="1" customWidth="1"/>
    <col min="3074" max="3074" width="24.7109375" style="1" customWidth="1"/>
    <col min="3075" max="3075" width="7.7109375" style="1" customWidth="1"/>
    <col min="3076" max="3076" width="6.7109375" style="1" customWidth="1"/>
    <col min="3077" max="3077" width="9.42578125" style="1" bestFit="1" customWidth="1"/>
    <col min="3078" max="3078" width="18.42578125" style="1" customWidth="1"/>
    <col min="3079" max="3079" width="7.7109375" style="1" customWidth="1"/>
    <col min="3080" max="3080" width="7.5703125" style="1" customWidth="1"/>
    <col min="3081" max="3081" width="9.140625" style="1"/>
    <col min="3082" max="3082" width="11.5703125" style="1" customWidth="1"/>
    <col min="3083" max="3083" width="9.140625" style="1"/>
    <col min="3084" max="3084" width="53.140625" style="1" customWidth="1"/>
    <col min="3085" max="3328" width="9.140625" style="1"/>
    <col min="3329" max="3329" width="9.140625" style="1" customWidth="1"/>
    <col min="3330" max="3330" width="24.7109375" style="1" customWidth="1"/>
    <col min="3331" max="3331" width="7.7109375" style="1" customWidth="1"/>
    <col min="3332" max="3332" width="6.7109375" style="1" customWidth="1"/>
    <col min="3333" max="3333" width="9.42578125" style="1" bestFit="1" customWidth="1"/>
    <col min="3334" max="3334" width="18.42578125" style="1" customWidth="1"/>
    <col min="3335" max="3335" width="7.7109375" style="1" customWidth="1"/>
    <col min="3336" max="3336" width="7.5703125" style="1" customWidth="1"/>
    <col min="3337" max="3337" width="9.140625" style="1"/>
    <col min="3338" max="3338" width="11.5703125" style="1" customWidth="1"/>
    <col min="3339" max="3339" width="9.140625" style="1"/>
    <col min="3340" max="3340" width="53.140625" style="1" customWidth="1"/>
    <col min="3341" max="3584" width="9.140625" style="1"/>
    <col min="3585" max="3585" width="9.140625" style="1" customWidth="1"/>
    <col min="3586" max="3586" width="24.7109375" style="1" customWidth="1"/>
    <col min="3587" max="3587" width="7.7109375" style="1" customWidth="1"/>
    <col min="3588" max="3588" width="6.7109375" style="1" customWidth="1"/>
    <col min="3589" max="3589" width="9.42578125" style="1" bestFit="1" customWidth="1"/>
    <col min="3590" max="3590" width="18.42578125" style="1" customWidth="1"/>
    <col min="3591" max="3591" width="7.7109375" style="1" customWidth="1"/>
    <col min="3592" max="3592" width="7.5703125" style="1" customWidth="1"/>
    <col min="3593" max="3593" width="9.140625" style="1"/>
    <col min="3594" max="3594" width="11.5703125" style="1" customWidth="1"/>
    <col min="3595" max="3595" width="9.140625" style="1"/>
    <col min="3596" max="3596" width="53.140625" style="1" customWidth="1"/>
    <col min="3597" max="3840" width="9.140625" style="1"/>
    <col min="3841" max="3841" width="9.140625" style="1" customWidth="1"/>
    <col min="3842" max="3842" width="24.7109375" style="1" customWidth="1"/>
    <col min="3843" max="3843" width="7.7109375" style="1" customWidth="1"/>
    <col min="3844" max="3844" width="6.7109375" style="1" customWidth="1"/>
    <col min="3845" max="3845" width="9.42578125" style="1" bestFit="1" customWidth="1"/>
    <col min="3846" max="3846" width="18.42578125" style="1" customWidth="1"/>
    <col min="3847" max="3847" width="7.7109375" style="1" customWidth="1"/>
    <col min="3848" max="3848" width="7.5703125" style="1" customWidth="1"/>
    <col min="3849" max="3849" width="9.140625" style="1"/>
    <col min="3850" max="3850" width="11.5703125" style="1" customWidth="1"/>
    <col min="3851" max="3851" width="9.140625" style="1"/>
    <col min="3852" max="3852" width="53.140625" style="1" customWidth="1"/>
    <col min="3853" max="4096" width="9.140625" style="1"/>
    <col min="4097" max="4097" width="9.140625" style="1" customWidth="1"/>
    <col min="4098" max="4098" width="24.7109375" style="1" customWidth="1"/>
    <col min="4099" max="4099" width="7.7109375" style="1" customWidth="1"/>
    <col min="4100" max="4100" width="6.7109375" style="1" customWidth="1"/>
    <col min="4101" max="4101" width="9.42578125" style="1" bestFit="1" customWidth="1"/>
    <col min="4102" max="4102" width="18.42578125" style="1" customWidth="1"/>
    <col min="4103" max="4103" width="7.7109375" style="1" customWidth="1"/>
    <col min="4104" max="4104" width="7.5703125" style="1" customWidth="1"/>
    <col min="4105" max="4105" width="9.140625" style="1"/>
    <col min="4106" max="4106" width="11.5703125" style="1" customWidth="1"/>
    <col min="4107" max="4107" width="9.140625" style="1"/>
    <col min="4108" max="4108" width="53.140625" style="1" customWidth="1"/>
    <col min="4109" max="4352" width="9.140625" style="1"/>
    <col min="4353" max="4353" width="9.140625" style="1" customWidth="1"/>
    <col min="4354" max="4354" width="24.7109375" style="1" customWidth="1"/>
    <col min="4355" max="4355" width="7.7109375" style="1" customWidth="1"/>
    <col min="4356" max="4356" width="6.7109375" style="1" customWidth="1"/>
    <col min="4357" max="4357" width="9.42578125" style="1" bestFit="1" customWidth="1"/>
    <col min="4358" max="4358" width="18.42578125" style="1" customWidth="1"/>
    <col min="4359" max="4359" width="7.7109375" style="1" customWidth="1"/>
    <col min="4360" max="4360" width="7.5703125" style="1" customWidth="1"/>
    <col min="4361" max="4361" width="9.140625" style="1"/>
    <col min="4362" max="4362" width="11.5703125" style="1" customWidth="1"/>
    <col min="4363" max="4363" width="9.140625" style="1"/>
    <col min="4364" max="4364" width="53.140625" style="1" customWidth="1"/>
    <col min="4365" max="4608" width="9.140625" style="1"/>
    <col min="4609" max="4609" width="9.140625" style="1" customWidth="1"/>
    <col min="4610" max="4610" width="24.7109375" style="1" customWidth="1"/>
    <col min="4611" max="4611" width="7.7109375" style="1" customWidth="1"/>
    <col min="4612" max="4612" width="6.7109375" style="1" customWidth="1"/>
    <col min="4613" max="4613" width="9.42578125" style="1" bestFit="1" customWidth="1"/>
    <col min="4614" max="4614" width="18.42578125" style="1" customWidth="1"/>
    <col min="4615" max="4615" width="7.7109375" style="1" customWidth="1"/>
    <col min="4616" max="4616" width="7.5703125" style="1" customWidth="1"/>
    <col min="4617" max="4617" width="9.140625" style="1"/>
    <col min="4618" max="4618" width="11.5703125" style="1" customWidth="1"/>
    <col min="4619" max="4619" width="9.140625" style="1"/>
    <col min="4620" max="4620" width="53.140625" style="1" customWidth="1"/>
    <col min="4621" max="4864" width="9.140625" style="1"/>
    <col min="4865" max="4865" width="9.140625" style="1" customWidth="1"/>
    <col min="4866" max="4866" width="24.7109375" style="1" customWidth="1"/>
    <col min="4867" max="4867" width="7.7109375" style="1" customWidth="1"/>
    <col min="4868" max="4868" width="6.7109375" style="1" customWidth="1"/>
    <col min="4869" max="4869" width="9.42578125" style="1" bestFit="1" customWidth="1"/>
    <col min="4870" max="4870" width="18.42578125" style="1" customWidth="1"/>
    <col min="4871" max="4871" width="7.7109375" style="1" customWidth="1"/>
    <col min="4872" max="4872" width="7.5703125" style="1" customWidth="1"/>
    <col min="4873" max="4873" width="9.140625" style="1"/>
    <col min="4874" max="4874" width="11.5703125" style="1" customWidth="1"/>
    <col min="4875" max="4875" width="9.140625" style="1"/>
    <col min="4876" max="4876" width="53.140625" style="1" customWidth="1"/>
    <col min="4877" max="5120" width="9.140625" style="1"/>
    <col min="5121" max="5121" width="9.140625" style="1" customWidth="1"/>
    <col min="5122" max="5122" width="24.7109375" style="1" customWidth="1"/>
    <col min="5123" max="5123" width="7.7109375" style="1" customWidth="1"/>
    <col min="5124" max="5124" width="6.7109375" style="1" customWidth="1"/>
    <col min="5125" max="5125" width="9.42578125" style="1" bestFit="1" customWidth="1"/>
    <col min="5126" max="5126" width="18.42578125" style="1" customWidth="1"/>
    <col min="5127" max="5127" width="7.7109375" style="1" customWidth="1"/>
    <col min="5128" max="5128" width="7.5703125" style="1" customWidth="1"/>
    <col min="5129" max="5129" width="9.140625" style="1"/>
    <col min="5130" max="5130" width="11.5703125" style="1" customWidth="1"/>
    <col min="5131" max="5131" width="9.140625" style="1"/>
    <col min="5132" max="5132" width="53.140625" style="1" customWidth="1"/>
    <col min="5133" max="5376" width="9.140625" style="1"/>
    <col min="5377" max="5377" width="9.140625" style="1" customWidth="1"/>
    <col min="5378" max="5378" width="24.7109375" style="1" customWidth="1"/>
    <col min="5379" max="5379" width="7.7109375" style="1" customWidth="1"/>
    <col min="5380" max="5380" width="6.7109375" style="1" customWidth="1"/>
    <col min="5381" max="5381" width="9.42578125" style="1" bestFit="1" customWidth="1"/>
    <col min="5382" max="5382" width="18.42578125" style="1" customWidth="1"/>
    <col min="5383" max="5383" width="7.7109375" style="1" customWidth="1"/>
    <col min="5384" max="5384" width="7.5703125" style="1" customWidth="1"/>
    <col min="5385" max="5385" width="9.140625" style="1"/>
    <col min="5386" max="5386" width="11.5703125" style="1" customWidth="1"/>
    <col min="5387" max="5387" width="9.140625" style="1"/>
    <col min="5388" max="5388" width="53.140625" style="1" customWidth="1"/>
    <col min="5389" max="5632" width="9.140625" style="1"/>
    <col min="5633" max="5633" width="9.140625" style="1" customWidth="1"/>
    <col min="5634" max="5634" width="24.7109375" style="1" customWidth="1"/>
    <col min="5635" max="5635" width="7.7109375" style="1" customWidth="1"/>
    <col min="5636" max="5636" width="6.7109375" style="1" customWidth="1"/>
    <col min="5637" max="5637" width="9.42578125" style="1" bestFit="1" customWidth="1"/>
    <col min="5638" max="5638" width="18.42578125" style="1" customWidth="1"/>
    <col min="5639" max="5639" width="7.7109375" style="1" customWidth="1"/>
    <col min="5640" max="5640" width="7.5703125" style="1" customWidth="1"/>
    <col min="5641" max="5641" width="9.140625" style="1"/>
    <col min="5642" max="5642" width="11.5703125" style="1" customWidth="1"/>
    <col min="5643" max="5643" width="9.140625" style="1"/>
    <col min="5644" max="5644" width="53.140625" style="1" customWidth="1"/>
    <col min="5645" max="5888" width="9.140625" style="1"/>
    <col min="5889" max="5889" width="9.140625" style="1" customWidth="1"/>
    <col min="5890" max="5890" width="24.7109375" style="1" customWidth="1"/>
    <col min="5891" max="5891" width="7.7109375" style="1" customWidth="1"/>
    <col min="5892" max="5892" width="6.7109375" style="1" customWidth="1"/>
    <col min="5893" max="5893" width="9.42578125" style="1" bestFit="1" customWidth="1"/>
    <col min="5894" max="5894" width="18.42578125" style="1" customWidth="1"/>
    <col min="5895" max="5895" width="7.7109375" style="1" customWidth="1"/>
    <col min="5896" max="5896" width="7.5703125" style="1" customWidth="1"/>
    <col min="5897" max="5897" width="9.140625" style="1"/>
    <col min="5898" max="5898" width="11.5703125" style="1" customWidth="1"/>
    <col min="5899" max="5899" width="9.140625" style="1"/>
    <col min="5900" max="5900" width="53.140625" style="1" customWidth="1"/>
    <col min="5901" max="6144" width="9.140625" style="1"/>
    <col min="6145" max="6145" width="9.140625" style="1" customWidth="1"/>
    <col min="6146" max="6146" width="24.7109375" style="1" customWidth="1"/>
    <col min="6147" max="6147" width="7.7109375" style="1" customWidth="1"/>
    <col min="6148" max="6148" width="6.7109375" style="1" customWidth="1"/>
    <col min="6149" max="6149" width="9.42578125" style="1" bestFit="1" customWidth="1"/>
    <col min="6150" max="6150" width="18.42578125" style="1" customWidth="1"/>
    <col min="6151" max="6151" width="7.7109375" style="1" customWidth="1"/>
    <col min="6152" max="6152" width="7.5703125" style="1" customWidth="1"/>
    <col min="6153" max="6153" width="9.140625" style="1"/>
    <col min="6154" max="6154" width="11.5703125" style="1" customWidth="1"/>
    <col min="6155" max="6155" width="9.140625" style="1"/>
    <col min="6156" max="6156" width="53.140625" style="1" customWidth="1"/>
    <col min="6157" max="6400" width="9.140625" style="1"/>
    <col min="6401" max="6401" width="9.140625" style="1" customWidth="1"/>
    <col min="6402" max="6402" width="24.7109375" style="1" customWidth="1"/>
    <col min="6403" max="6403" width="7.7109375" style="1" customWidth="1"/>
    <col min="6404" max="6404" width="6.7109375" style="1" customWidth="1"/>
    <col min="6405" max="6405" width="9.42578125" style="1" bestFit="1" customWidth="1"/>
    <col min="6406" max="6406" width="18.42578125" style="1" customWidth="1"/>
    <col min="6407" max="6407" width="7.7109375" style="1" customWidth="1"/>
    <col min="6408" max="6408" width="7.5703125" style="1" customWidth="1"/>
    <col min="6409" max="6409" width="9.140625" style="1"/>
    <col min="6410" max="6410" width="11.5703125" style="1" customWidth="1"/>
    <col min="6411" max="6411" width="9.140625" style="1"/>
    <col min="6412" max="6412" width="53.140625" style="1" customWidth="1"/>
    <col min="6413" max="6656" width="9.140625" style="1"/>
    <col min="6657" max="6657" width="9.140625" style="1" customWidth="1"/>
    <col min="6658" max="6658" width="24.7109375" style="1" customWidth="1"/>
    <col min="6659" max="6659" width="7.7109375" style="1" customWidth="1"/>
    <col min="6660" max="6660" width="6.7109375" style="1" customWidth="1"/>
    <col min="6661" max="6661" width="9.42578125" style="1" bestFit="1" customWidth="1"/>
    <col min="6662" max="6662" width="18.42578125" style="1" customWidth="1"/>
    <col min="6663" max="6663" width="7.7109375" style="1" customWidth="1"/>
    <col min="6664" max="6664" width="7.5703125" style="1" customWidth="1"/>
    <col min="6665" max="6665" width="9.140625" style="1"/>
    <col min="6666" max="6666" width="11.5703125" style="1" customWidth="1"/>
    <col min="6667" max="6667" width="9.140625" style="1"/>
    <col min="6668" max="6668" width="53.140625" style="1" customWidth="1"/>
    <col min="6669" max="6912" width="9.140625" style="1"/>
    <col min="6913" max="6913" width="9.140625" style="1" customWidth="1"/>
    <col min="6914" max="6914" width="24.7109375" style="1" customWidth="1"/>
    <col min="6915" max="6915" width="7.7109375" style="1" customWidth="1"/>
    <col min="6916" max="6916" width="6.7109375" style="1" customWidth="1"/>
    <col min="6917" max="6917" width="9.42578125" style="1" bestFit="1" customWidth="1"/>
    <col min="6918" max="6918" width="18.42578125" style="1" customWidth="1"/>
    <col min="6919" max="6919" width="7.7109375" style="1" customWidth="1"/>
    <col min="6920" max="6920" width="7.5703125" style="1" customWidth="1"/>
    <col min="6921" max="6921" width="9.140625" style="1"/>
    <col min="6922" max="6922" width="11.5703125" style="1" customWidth="1"/>
    <col min="6923" max="6923" width="9.140625" style="1"/>
    <col min="6924" max="6924" width="53.140625" style="1" customWidth="1"/>
    <col min="6925" max="7168" width="9.140625" style="1"/>
    <col min="7169" max="7169" width="9.140625" style="1" customWidth="1"/>
    <col min="7170" max="7170" width="24.7109375" style="1" customWidth="1"/>
    <col min="7171" max="7171" width="7.7109375" style="1" customWidth="1"/>
    <col min="7172" max="7172" width="6.7109375" style="1" customWidth="1"/>
    <col min="7173" max="7173" width="9.42578125" style="1" bestFit="1" customWidth="1"/>
    <col min="7174" max="7174" width="18.42578125" style="1" customWidth="1"/>
    <col min="7175" max="7175" width="7.7109375" style="1" customWidth="1"/>
    <col min="7176" max="7176" width="7.5703125" style="1" customWidth="1"/>
    <col min="7177" max="7177" width="9.140625" style="1"/>
    <col min="7178" max="7178" width="11.5703125" style="1" customWidth="1"/>
    <col min="7179" max="7179" width="9.140625" style="1"/>
    <col min="7180" max="7180" width="53.140625" style="1" customWidth="1"/>
    <col min="7181" max="7424" width="9.140625" style="1"/>
    <col min="7425" max="7425" width="9.140625" style="1" customWidth="1"/>
    <col min="7426" max="7426" width="24.7109375" style="1" customWidth="1"/>
    <col min="7427" max="7427" width="7.7109375" style="1" customWidth="1"/>
    <col min="7428" max="7428" width="6.7109375" style="1" customWidth="1"/>
    <col min="7429" max="7429" width="9.42578125" style="1" bestFit="1" customWidth="1"/>
    <col min="7430" max="7430" width="18.42578125" style="1" customWidth="1"/>
    <col min="7431" max="7431" width="7.7109375" style="1" customWidth="1"/>
    <col min="7432" max="7432" width="7.5703125" style="1" customWidth="1"/>
    <col min="7433" max="7433" width="9.140625" style="1"/>
    <col min="7434" max="7434" width="11.5703125" style="1" customWidth="1"/>
    <col min="7435" max="7435" width="9.140625" style="1"/>
    <col min="7436" max="7436" width="53.140625" style="1" customWidth="1"/>
    <col min="7437" max="7680" width="9.140625" style="1"/>
    <col min="7681" max="7681" width="9.140625" style="1" customWidth="1"/>
    <col min="7682" max="7682" width="24.7109375" style="1" customWidth="1"/>
    <col min="7683" max="7683" width="7.7109375" style="1" customWidth="1"/>
    <col min="7684" max="7684" width="6.7109375" style="1" customWidth="1"/>
    <col min="7685" max="7685" width="9.42578125" style="1" bestFit="1" customWidth="1"/>
    <col min="7686" max="7686" width="18.42578125" style="1" customWidth="1"/>
    <col min="7687" max="7687" width="7.7109375" style="1" customWidth="1"/>
    <col min="7688" max="7688" width="7.5703125" style="1" customWidth="1"/>
    <col min="7689" max="7689" width="9.140625" style="1"/>
    <col min="7690" max="7690" width="11.5703125" style="1" customWidth="1"/>
    <col min="7691" max="7691" width="9.140625" style="1"/>
    <col min="7692" max="7692" width="53.140625" style="1" customWidth="1"/>
    <col min="7693" max="7936" width="9.140625" style="1"/>
    <col min="7937" max="7937" width="9.140625" style="1" customWidth="1"/>
    <col min="7938" max="7938" width="24.7109375" style="1" customWidth="1"/>
    <col min="7939" max="7939" width="7.7109375" style="1" customWidth="1"/>
    <col min="7940" max="7940" width="6.7109375" style="1" customWidth="1"/>
    <col min="7941" max="7941" width="9.42578125" style="1" bestFit="1" customWidth="1"/>
    <col min="7942" max="7942" width="18.42578125" style="1" customWidth="1"/>
    <col min="7943" max="7943" width="7.7109375" style="1" customWidth="1"/>
    <col min="7944" max="7944" width="7.5703125" style="1" customWidth="1"/>
    <col min="7945" max="7945" width="9.140625" style="1"/>
    <col min="7946" max="7946" width="11.5703125" style="1" customWidth="1"/>
    <col min="7947" max="7947" width="9.140625" style="1"/>
    <col min="7948" max="7948" width="53.140625" style="1" customWidth="1"/>
    <col min="7949" max="8192" width="9.140625" style="1"/>
    <col min="8193" max="8193" width="9.140625" style="1" customWidth="1"/>
    <col min="8194" max="8194" width="24.7109375" style="1" customWidth="1"/>
    <col min="8195" max="8195" width="7.7109375" style="1" customWidth="1"/>
    <col min="8196" max="8196" width="6.7109375" style="1" customWidth="1"/>
    <col min="8197" max="8197" width="9.42578125" style="1" bestFit="1" customWidth="1"/>
    <col min="8198" max="8198" width="18.42578125" style="1" customWidth="1"/>
    <col min="8199" max="8199" width="7.7109375" style="1" customWidth="1"/>
    <col min="8200" max="8200" width="7.5703125" style="1" customWidth="1"/>
    <col min="8201" max="8201" width="9.140625" style="1"/>
    <col min="8202" max="8202" width="11.5703125" style="1" customWidth="1"/>
    <col min="8203" max="8203" width="9.140625" style="1"/>
    <col min="8204" max="8204" width="53.140625" style="1" customWidth="1"/>
    <col min="8205" max="8448" width="9.140625" style="1"/>
    <col min="8449" max="8449" width="9.140625" style="1" customWidth="1"/>
    <col min="8450" max="8450" width="24.7109375" style="1" customWidth="1"/>
    <col min="8451" max="8451" width="7.7109375" style="1" customWidth="1"/>
    <col min="8452" max="8452" width="6.7109375" style="1" customWidth="1"/>
    <col min="8453" max="8453" width="9.42578125" style="1" bestFit="1" customWidth="1"/>
    <col min="8454" max="8454" width="18.42578125" style="1" customWidth="1"/>
    <col min="8455" max="8455" width="7.7109375" style="1" customWidth="1"/>
    <col min="8456" max="8456" width="7.5703125" style="1" customWidth="1"/>
    <col min="8457" max="8457" width="9.140625" style="1"/>
    <col min="8458" max="8458" width="11.5703125" style="1" customWidth="1"/>
    <col min="8459" max="8459" width="9.140625" style="1"/>
    <col min="8460" max="8460" width="53.140625" style="1" customWidth="1"/>
    <col min="8461" max="8704" width="9.140625" style="1"/>
    <col min="8705" max="8705" width="9.140625" style="1" customWidth="1"/>
    <col min="8706" max="8706" width="24.7109375" style="1" customWidth="1"/>
    <col min="8707" max="8707" width="7.7109375" style="1" customWidth="1"/>
    <col min="8708" max="8708" width="6.7109375" style="1" customWidth="1"/>
    <col min="8709" max="8709" width="9.42578125" style="1" bestFit="1" customWidth="1"/>
    <col min="8710" max="8710" width="18.42578125" style="1" customWidth="1"/>
    <col min="8711" max="8711" width="7.7109375" style="1" customWidth="1"/>
    <col min="8712" max="8712" width="7.5703125" style="1" customWidth="1"/>
    <col min="8713" max="8713" width="9.140625" style="1"/>
    <col min="8714" max="8714" width="11.5703125" style="1" customWidth="1"/>
    <col min="8715" max="8715" width="9.140625" style="1"/>
    <col min="8716" max="8716" width="53.140625" style="1" customWidth="1"/>
    <col min="8717" max="8960" width="9.140625" style="1"/>
    <col min="8961" max="8961" width="9.140625" style="1" customWidth="1"/>
    <col min="8962" max="8962" width="24.7109375" style="1" customWidth="1"/>
    <col min="8963" max="8963" width="7.7109375" style="1" customWidth="1"/>
    <col min="8964" max="8964" width="6.7109375" style="1" customWidth="1"/>
    <col min="8965" max="8965" width="9.42578125" style="1" bestFit="1" customWidth="1"/>
    <col min="8966" max="8966" width="18.42578125" style="1" customWidth="1"/>
    <col min="8967" max="8967" width="7.7109375" style="1" customWidth="1"/>
    <col min="8968" max="8968" width="7.5703125" style="1" customWidth="1"/>
    <col min="8969" max="8969" width="9.140625" style="1"/>
    <col min="8970" max="8970" width="11.5703125" style="1" customWidth="1"/>
    <col min="8971" max="8971" width="9.140625" style="1"/>
    <col min="8972" max="8972" width="53.140625" style="1" customWidth="1"/>
    <col min="8973" max="9216" width="9.140625" style="1"/>
    <col min="9217" max="9217" width="9.140625" style="1" customWidth="1"/>
    <col min="9218" max="9218" width="24.7109375" style="1" customWidth="1"/>
    <col min="9219" max="9219" width="7.7109375" style="1" customWidth="1"/>
    <col min="9220" max="9220" width="6.7109375" style="1" customWidth="1"/>
    <col min="9221" max="9221" width="9.42578125" style="1" bestFit="1" customWidth="1"/>
    <col min="9222" max="9222" width="18.42578125" style="1" customWidth="1"/>
    <col min="9223" max="9223" width="7.7109375" style="1" customWidth="1"/>
    <col min="9224" max="9224" width="7.5703125" style="1" customWidth="1"/>
    <col min="9225" max="9225" width="9.140625" style="1"/>
    <col min="9226" max="9226" width="11.5703125" style="1" customWidth="1"/>
    <col min="9227" max="9227" width="9.140625" style="1"/>
    <col min="9228" max="9228" width="53.140625" style="1" customWidth="1"/>
    <col min="9229" max="9472" width="9.140625" style="1"/>
    <col min="9473" max="9473" width="9.140625" style="1" customWidth="1"/>
    <col min="9474" max="9474" width="24.7109375" style="1" customWidth="1"/>
    <col min="9475" max="9475" width="7.7109375" style="1" customWidth="1"/>
    <col min="9476" max="9476" width="6.7109375" style="1" customWidth="1"/>
    <col min="9477" max="9477" width="9.42578125" style="1" bestFit="1" customWidth="1"/>
    <col min="9478" max="9478" width="18.42578125" style="1" customWidth="1"/>
    <col min="9479" max="9479" width="7.7109375" style="1" customWidth="1"/>
    <col min="9480" max="9480" width="7.5703125" style="1" customWidth="1"/>
    <col min="9481" max="9481" width="9.140625" style="1"/>
    <col min="9482" max="9482" width="11.5703125" style="1" customWidth="1"/>
    <col min="9483" max="9483" width="9.140625" style="1"/>
    <col min="9484" max="9484" width="53.140625" style="1" customWidth="1"/>
    <col min="9485" max="9728" width="9.140625" style="1"/>
    <col min="9729" max="9729" width="9.140625" style="1" customWidth="1"/>
    <col min="9730" max="9730" width="24.7109375" style="1" customWidth="1"/>
    <col min="9731" max="9731" width="7.7109375" style="1" customWidth="1"/>
    <col min="9732" max="9732" width="6.7109375" style="1" customWidth="1"/>
    <col min="9733" max="9733" width="9.42578125" style="1" bestFit="1" customWidth="1"/>
    <col min="9734" max="9734" width="18.42578125" style="1" customWidth="1"/>
    <col min="9735" max="9735" width="7.7109375" style="1" customWidth="1"/>
    <col min="9736" max="9736" width="7.5703125" style="1" customWidth="1"/>
    <col min="9737" max="9737" width="9.140625" style="1"/>
    <col min="9738" max="9738" width="11.5703125" style="1" customWidth="1"/>
    <col min="9739" max="9739" width="9.140625" style="1"/>
    <col min="9740" max="9740" width="53.140625" style="1" customWidth="1"/>
    <col min="9741" max="9984" width="9.140625" style="1"/>
    <col min="9985" max="9985" width="9.140625" style="1" customWidth="1"/>
    <col min="9986" max="9986" width="24.7109375" style="1" customWidth="1"/>
    <col min="9987" max="9987" width="7.7109375" style="1" customWidth="1"/>
    <col min="9988" max="9988" width="6.7109375" style="1" customWidth="1"/>
    <col min="9989" max="9989" width="9.42578125" style="1" bestFit="1" customWidth="1"/>
    <col min="9990" max="9990" width="18.42578125" style="1" customWidth="1"/>
    <col min="9991" max="9991" width="7.7109375" style="1" customWidth="1"/>
    <col min="9992" max="9992" width="7.5703125" style="1" customWidth="1"/>
    <col min="9993" max="9993" width="9.140625" style="1"/>
    <col min="9994" max="9994" width="11.5703125" style="1" customWidth="1"/>
    <col min="9995" max="9995" width="9.140625" style="1"/>
    <col min="9996" max="9996" width="53.140625" style="1" customWidth="1"/>
    <col min="9997" max="10240" width="9.140625" style="1"/>
    <col min="10241" max="10241" width="9.140625" style="1" customWidth="1"/>
    <col min="10242" max="10242" width="24.7109375" style="1" customWidth="1"/>
    <col min="10243" max="10243" width="7.7109375" style="1" customWidth="1"/>
    <col min="10244" max="10244" width="6.7109375" style="1" customWidth="1"/>
    <col min="10245" max="10245" width="9.42578125" style="1" bestFit="1" customWidth="1"/>
    <col min="10246" max="10246" width="18.42578125" style="1" customWidth="1"/>
    <col min="10247" max="10247" width="7.7109375" style="1" customWidth="1"/>
    <col min="10248" max="10248" width="7.5703125" style="1" customWidth="1"/>
    <col min="10249" max="10249" width="9.140625" style="1"/>
    <col min="10250" max="10250" width="11.5703125" style="1" customWidth="1"/>
    <col min="10251" max="10251" width="9.140625" style="1"/>
    <col min="10252" max="10252" width="53.140625" style="1" customWidth="1"/>
    <col min="10253" max="10496" width="9.140625" style="1"/>
    <col min="10497" max="10497" width="9.140625" style="1" customWidth="1"/>
    <col min="10498" max="10498" width="24.7109375" style="1" customWidth="1"/>
    <col min="10499" max="10499" width="7.7109375" style="1" customWidth="1"/>
    <col min="10500" max="10500" width="6.7109375" style="1" customWidth="1"/>
    <col min="10501" max="10501" width="9.42578125" style="1" bestFit="1" customWidth="1"/>
    <col min="10502" max="10502" width="18.42578125" style="1" customWidth="1"/>
    <col min="10503" max="10503" width="7.7109375" style="1" customWidth="1"/>
    <col min="10504" max="10504" width="7.5703125" style="1" customWidth="1"/>
    <col min="10505" max="10505" width="9.140625" style="1"/>
    <col min="10506" max="10506" width="11.5703125" style="1" customWidth="1"/>
    <col min="10507" max="10507" width="9.140625" style="1"/>
    <col min="10508" max="10508" width="53.140625" style="1" customWidth="1"/>
    <col min="10509" max="10752" width="9.140625" style="1"/>
    <col min="10753" max="10753" width="9.140625" style="1" customWidth="1"/>
    <col min="10754" max="10754" width="24.7109375" style="1" customWidth="1"/>
    <col min="10755" max="10755" width="7.7109375" style="1" customWidth="1"/>
    <col min="10756" max="10756" width="6.7109375" style="1" customWidth="1"/>
    <col min="10757" max="10757" width="9.42578125" style="1" bestFit="1" customWidth="1"/>
    <col min="10758" max="10758" width="18.42578125" style="1" customWidth="1"/>
    <col min="10759" max="10759" width="7.7109375" style="1" customWidth="1"/>
    <col min="10760" max="10760" width="7.5703125" style="1" customWidth="1"/>
    <col min="10761" max="10761" width="9.140625" style="1"/>
    <col min="10762" max="10762" width="11.5703125" style="1" customWidth="1"/>
    <col min="10763" max="10763" width="9.140625" style="1"/>
    <col min="10764" max="10764" width="53.140625" style="1" customWidth="1"/>
    <col min="10765" max="11008" width="9.140625" style="1"/>
    <col min="11009" max="11009" width="9.140625" style="1" customWidth="1"/>
    <col min="11010" max="11010" width="24.7109375" style="1" customWidth="1"/>
    <col min="11011" max="11011" width="7.7109375" style="1" customWidth="1"/>
    <col min="11012" max="11012" width="6.7109375" style="1" customWidth="1"/>
    <col min="11013" max="11013" width="9.42578125" style="1" bestFit="1" customWidth="1"/>
    <col min="11014" max="11014" width="18.42578125" style="1" customWidth="1"/>
    <col min="11015" max="11015" width="7.7109375" style="1" customWidth="1"/>
    <col min="11016" max="11016" width="7.5703125" style="1" customWidth="1"/>
    <col min="11017" max="11017" width="9.140625" style="1"/>
    <col min="11018" max="11018" width="11.5703125" style="1" customWidth="1"/>
    <col min="11019" max="11019" width="9.140625" style="1"/>
    <col min="11020" max="11020" width="53.140625" style="1" customWidth="1"/>
    <col min="11021" max="11264" width="9.140625" style="1"/>
    <col min="11265" max="11265" width="9.140625" style="1" customWidth="1"/>
    <col min="11266" max="11266" width="24.7109375" style="1" customWidth="1"/>
    <col min="11267" max="11267" width="7.7109375" style="1" customWidth="1"/>
    <col min="11268" max="11268" width="6.7109375" style="1" customWidth="1"/>
    <col min="11269" max="11269" width="9.42578125" style="1" bestFit="1" customWidth="1"/>
    <col min="11270" max="11270" width="18.42578125" style="1" customWidth="1"/>
    <col min="11271" max="11271" width="7.7109375" style="1" customWidth="1"/>
    <col min="11272" max="11272" width="7.5703125" style="1" customWidth="1"/>
    <col min="11273" max="11273" width="9.140625" style="1"/>
    <col min="11274" max="11274" width="11.5703125" style="1" customWidth="1"/>
    <col min="11275" max="11275" width="9.140625" style="1"/>
    <col min="11276" max="11276" width="53.140625" style="1" customWidth="1"/>
    <col min="11277" max="11520" width="9.140625" style="1"/>
    <col min="11521" max="11521" width="9.140625" style="1" customWidth="1"/>
    <col min="11522" max="11522" width="24.7109375" style="1" customWidth="1"/>
    <col min="11523" max="11523" width="7.7109375" style="1" customWidth="1"/>
    <col min="11524" max="11524" width="6.7109375" style="1" customWidth="1"/>
    <col min="11525" max="11525" width="9.42578125" style="1" bestFit="1" customWidth="1"/>
    <col min="11526" max="11526" width="18.42578125" style="1" customWidth="1"/>
    <col min="11527" max="11527" width="7.7109375" style="1" customWidth="1"/>
    <col min="11528" max="11528" width="7.5703125" style="1" customWidth="1"/>
    <col min="11529" max="11529" width="9.140625" style="1"/>
    <col min="11530" max="11530" width="11.5703125" style="1" customWidth="1"/>
    <col min="11531" max="11531" width="9.140625" style="1"/>
    <col min="11532" max="11532" width="53.140625" style="1" customWidth="1"/>
    <col min="11533" max="11776" width="9.140625" style="1"/>
    <col min="11777" max="11777" width="9.140625" style="1" customWidth="1"/>
    <col min="11778" max="11778" width="24.7109375" style="1" customWidth="1"/>
    <col min="11779" max="11779" width="7.7109375" style="1" customWidth="1"/>
    <col min="11780" max="11780" width="6.7109375" style="1" customWidth="1"/>
    <col min="11781" max="11781" width="9.42578125" style="1" bestFit="1" customWidth="1"/>
    <col min="11782" max="11782" width="18.42578125" style="1" customWidth="1"/>
    <col min="11783" max="11783" width="7.7109375" style="1" customWidth="1"/>
    <col min="11784" max="11784" width="7.5703125" style="1" customWidth="1"/>
    <col min="11785" max="11785" width="9.140625" style="1"/>
    <col min="11786" max="11786" width="11.5703125" style="1" customWidth="1"/>
    <col min="11787" max="11787" width="9.140625" style="1"/>
    <col min="11788" max="11788" width="53.140625" style="1" customWidth="1"/>
    <col min="11789" max="12032" width="9.140625" style="1"/>
    <col min="12033" max="12033" width="9.140625" style="1" customWidth="1"/>
    <col min="12034" max="12034" width="24.7109375" style="1" customWidth="1"/>
    <col min="12035" max="12035" width="7.7109375" style="1" customWidth="1"/>
    <col min="12036" max="12036" width="6.7109375" style="1" customWidth="1"/>
    <col min="12037" max="12037" width="9.42578125" style="1" bestFit="1" customWidth="1"/>
    <col min="12038" max="12038" width="18.42578125" style="1" customWidth="1"/>
    <col min="12039" max="12039" width="7.7109375" style="1" customWidth="1"/>
    <col min="12040" max="12040" width="7.5703125" style="1" customWidth="1"/>
    <col min="12041" max="12041" width="9.140625" style="1"/>
    <col min="12042" max="12042" width="11.5703125" style="1" customWidth="1"/>
    <col min="12043" max="12043" width="9.140625" style="1"/>
    <col min="12044" max="12044" width="53.140625" style="1" customWidth="1"/>
    <col min="12045" max="12288" width="9.140625" style="1"/>
    <col min="12289" max="12289" width="9.140625" style="1" customWidth="1"/>
    <col min="12290" max="12290" width="24.7109375" style="1" customWidth="1"/>
    <col min="12291" max="12291" width="7.7109375" style="1" customWidth="1"/>
    <col min="12292" max="12292" width="6.7109375" style="1" customWidth="1"/>
    <col min="12293" max="12293" width="9.42578125" style="1" bestFit="1" customWidth="1"/>
    <col min="12294" max="12294" width="18.42578125" style="1" customWidth="1"/>
    <col min="12295" max="12295" width="7.7109375" style="1" customWidth="1"/>
    <col min="12296" max="12296" width="7.5703125" style="1" customWidth="1"/>
    <col min="12297" max="12297" width="9.140625" style="1"/>
    <col min="12298" max="12298" width="11.5703125" style="1" customWidth="1"/>
    <col min="12299" max="12299" width="9.140625" style="1"/>
    <col min="12300" max="12300" width="53.140625" style="1" customWidth="1"/>
    <col min="12301" max="12544" width="9.140625" style="1"/>
    <col min="12545" max="12545" width="9.140625" style="1" customWidth="1"/>
    <col min="12546" max="12546" width="24.7109375" style="1" customWidth="1"/>
    <col min="12547" max="12547" width="7.7109375" style="1" customWidth="1"/>
    <col min="12548" max="12548" width="6.7109375" style="1" customWidth="1"/>
    <col min="12549" max="12549" width="9.42578125" style="1" bestFit="1" customWidth="1"/>
    <col min="12550" max="12550" width="18.42578125" style="1" customWidth="1"/>
    <col min="12551" max="12551" width="7.7109375" style="1" customWidth="1"/>
    <col min="12552" max="12552" width="7.5703125" style="1" customWidth="1"/>
    <col min="12553" max="12553" width="9.140625" style="1"/>
    <col min="12554" max="12554" width="11.5703125" style="1" customWidth="1"/>
    <col min="12555" max="12555" width="9.140625" style="1"/>
    <col min="12556" max="12556" width="53.140625" style="1" customWidth="1"/>
    <col min="12557" max="12800" width="9.140625" style="1"/>
    <col min="12801" max="12801" width="9.140625" style="1" customWidth="1"/>
    <col min="12802" max="12802" width="24.7109375" style="1" customWidth="1"/>
    <col min="12803" max="12803" width="7.7109375" style="1" customWidth="1"/>
    <col min="12804" max="12804" width="6.7109375" style="1" customWidth="1"/>
    <col min="12805" max="12805" width="9.42578125" style="1" bestFit="1" customWidth="1"/>
    <col min="12806" max="12806" width="18.42578125" style="1" customWidth="1"/>
    <col min="12807" max="12807" width="7.7109375" style="1" customWidth="1"/>
    <col min="12808" max="12808" width="7.5703125" style="1" customWidth="1"/>
    <col min="12809" max="12809" width="9.140625" style="1"/>
    <col min="12810" max="12810" width="11.5703125" style="1" customWidth="1"/>
    <col min="12811" max="12811" width="9.140625" style="1"/>
    <col min="12812" max="12812" width="53.140625" style="1" customWidth="1"/>
    <col min="12813" max="13056" width="9.140625" style="1"/>
    <col min="13057" max="13057" width="9.140625" style="1" customWidth="1"/>
    <col min="13058" max="13058" width="24.7109375" style="1" customWidth="1"/>
    <col min="13059" max="13059" width="7.7109375" style="1" customWidth="1"/>
    <col min="13060" max="13060" width="6.7109375" style="1" customWidth="1"/>
    <col min="13061" max="13061" width="9.42578125" style="1" bestFit="1" customWidth="1"/>
    <col min="13062" max="13062" width="18.42578125" style="1" customWidth="1"/>
    <col min="13063" max="13063" width="7.7109375" style="1" customWidth="1"/>
    <col min="13064" max="13064" width="7.5703125" style="1" customWidth="1"/>
    <col min="13065" max="13065" width="9.140625" style="1"/>
    <col min="13066" max="13066" width="11.5703125" style="1" customWidth="1"/>
    <col min="13067" max="13067" width="9.140625" style="1"/>
    <col min="13068" max="13068" width="53.140625" style="1" customWidth="1"/>
    <col min="13069" max="13312" width="9.140625" style="1"/>
    <col min="13313" max="13313" width="9.140625" style="1" customWidth="1"/>
    <col min="13314" max="13314" width="24.7109375" style="1" customWidth="1"/>
    <col min="13315" max="13315" width="7.7109375" style="1" customWidth="1"/>
    <col min="13316" max="13316" width="6.7109375" style="1" customWidth="1"/>
    <col min="13317" max="13317" width="9.42578125" style="1" bestFit="1" customWidth="1"/>
    <col min="13318" max="13318" width="18.42578125" style="1" customWidth="1"/>
    <col min="13319" max="13319" width="7.7109375" style="1" customWidth="1"/>
    <col min="13320" max="13320" width="7.5703125" style="1" customWidth="1"/>
    <col min="13321" max="13321" width="9.140625" style="1"/>
    <col min="13322" max="13322" width="11.5703125" style="1" customWidth="1"/>
    <col min="13323" max="13323" width="9.140625" style="1"/>
    <col min="13324" max="13324" width="53.140625" style="1" customWidth="1"/>
    <col min="13325" max="13568" width="9.140625" style="1"/>
    <col min="13569" max="13569" width="9.140625" style="1" customWidth="1"/>
    <col min="13570" max="13570" width="24.7109375" style="1" customWidth="1"/>
    <col min="13571" max="13571" width="7.7109375" style="1" customWidth="1"/>
    <col min="13572" max="13572" width="6.7109375" style="1" customWidth="1"/>
    <col min="13573" max="13573" width="9.42578125" style="1" bestFit="1" customWidth="1"/>
    <col min="13574" max="13574" width="18.42578125" style="1" customWidth="1"/>
    <col min="13575" max="13575" width="7.7109375" style="1" customWidth="1"/>
    <col min="13576" max="13576" width="7.5703125" style="1" customWidth="1"/>
    <col min="13577" max="13577" width="9.140625" style="1"/>
    <col min="13578" max="13578" width="11.5703125" style="1" customWidth="1"/>
    <col min="13579" max="13579" width="9.140625" style="1"/>
    <col min="13580" max="13580" width="53.140625" style="1" customWidth="1"/>
    <col min="13581" max="13824" width="9.140625" style="1"/>
    <col min="13825" max="13825" width="9.140625" style="1" customWidth="1"/>
    <col min="13826" max="13826" width="24.7109375" style="1" customWidth="1"/>
    <col min="13827" max="13827" width="7.7109375" style="1" customWidth="1"/>
    <col min="13828" max="13828" width="6.7109375" style="1" customWidth="1"/>
    <col min="13829" max="13829" width="9.42578125" style="1" bestFit="1" customWidth="1"/>
    <col min="13830" max="13830" width="18.42578125" style="1" customWidth="1"/>
    <col min="13831" max="13831" width="7.7109375" style="1" customWidth="1"/>
    <col min="13832" max="13832" width="7.5703125" style="1" customWidth="1"/>
    <col min="13833" max="13833" width="9.140625" style="1"/>
    <col min="13834" max="13834" width="11.5703125" style="1" customWidth="1"/>
    <col min="13835" max="13835" width="9.140625" style="1"/>
    <col min="13836" max="13836" width="53.140625" style="1" customWidth="1"/>
    <col min="13837" max="14080" width="9.140625" style="1"/>
    <col min="14081" max="14081" width="9.140625" style="1" customWidth="1"/>
    <col min="14082" max="14082" width="24.7109375" style="1" customWidth="1"/>
    <col min="14083" max="14083" width="7.7109375" style="1" customWidth="1"/>
    <col min="14084" max="14084" width="6.7109375" style="1" customWidth="1"/>
    <col min="14085" max="14085" width="9.42578125" style="1" bestFit="1" customWidth="1"/>
    <col min="14086" max="14086" width="18.42578125" style="1" customWidth="1"/>
    <col min="14087" max="14087" width="7.7109375" style="1" customWidth="1"/>
    <col min="14088" max="14088" width="7.5703125" style="1" customWidth="1"/>
    <col min="14089" max="14089" width="9.140625" style="1"/>
    <col min="14090" max="14090" width="11.5703125" style="1" customWidth="1"/>
    <col min="14091" max="14091" width="9.140625" style="1"/>
    <col min="14092" max="14092" width="53.140625" style="1" customWidth="1"/>
    <col min="14093" max="14336" width="9.140625" style="1"/>
    <col min="14337" max="14337" width="9.140625" style="1" customWidth="1"/>
    <col min="14338" max="14338" width="24.7109375" style="1" customWidth="1"/>
    <col min="14339" max="14339" width="7.7109375" style="1" customWidth="1"/>
    <col min="14340" max="14340" width="6.7109375" style="1" customWidth="1"/>
    <col min="14341" max="14341" width="9.42578125" style="1" bestFit="1" customWidth="1"/>
    <col min="14342" max="14342" width="18.42578125" style="1" customWidth="1"/>
    <col min="14343" max="14343" width="7.7109375" style="1" customWidth="1"/>
    <col min="14344" max="14344" width="7.5703125" style="1" customWidth="1"/>
    <col min="14345" max="14345" width="9.140625" style="1"/>
    <col min="14346" max="14346" width="11.5703125" style="1" customWidth="1"/>
    <col min="14347" max="14347" width="9.140625" style="1"/>
    <col min="14348" max="14348" width="53.140625" style="1" customWidth="1"/>
    <col min="14349" max="14592" width="9.140625" style="1"/>
    <col min="14593" max="14593" width="9.140625" style="1" customWidth="1"/>
    <col min="14594" max="14594" width="24.7109375" style="1" customWidth="1"/>
    <col min="14595" max="14595" width="7.7109375" style="1" customWidth="1"/>
    <col min="14596" max="14596" width="6.7109375" style="1" customWidth="1"/>
    <col min="14597" max="14597" width="9.42578125" style="1" bestFit="1" customWidth="1"/>
    <col min="14598" max="14598" width="18.42578125" style="1" customWidth="1"/>
    <col min="14599" max="14599" width="7.7109375" style="1" customWidth="1"/>
    <col min="14600" max="14600" width="7.5703125" style="1" customWidth="1"/>
    <col min="14601" max="14601" width="9.140625" style="1"/>
    <col min="14602" max="14602" width="11.5703125" style="1" customWidth="1"/>
    <col min="14603" max="14603" width="9.140625" style="1"/>
    <col min="14604" max="14604" width="53.140625" style="1" customWidth="1"/>
    <col min="14605" max="14848" width="9.140625" style="1"/>
    <col min="14849" max="14849" width="9.140625" style="1" customWidth="1"/>
    <col min="14850" max="14850" width="24.7109375" style="1" customWidth="1"/>
    <col min="14851" max="14851" width="7.7109375" style="1" customWidth="1"/>
    <col min="14852" max="14852" width="6.7109375" style="1" customWidth="1"/>
    <col min="14853" max="14853" width="9.42578125" style="1" bestFit="1" customWidth="1"/>
    <col min="14854" max="14854" width="18.42578125" style="1" customWidth="1"/>
    <col min="14855" max="14855" width="7.7109375" style="1" customWidth="1"/>
    <col min="14856" max="14856" width="7.5703125" style="1" customWidth="1"/>
    <col min="14857" max="14857" width="9.140625" style="1"/>
    <col min="14858" max="14858" width="11.5703125" style="1" customWidth="1"/>
    <col min="14859" max="14859" width="9.140625" style="1"/>
    <col min="14860" max="14860" width="53.140625" style="1" customWidth="1"/>
    <col min="14861" max="15104" width="9.140625" style="1"/>
    <col min="15105" max="15105" width="9.140625" style="1" customWidth="1"/>
    <col min="15106" max="15106" width="24.7109375" style="1" customWidth="1"/>
    <col min="15107" max="15107" width="7.7109375" style="1" customWidth="1"/>
    <col min="15108" max="15108" width="6.7109375" style="1" customWidth="1"/>
    <col min="15109" max="15109" width="9.42578125" style="1" bestFit="1" customWidth="1"/>
    <col min="15110" max="15110" width="18.42578125" style="1" customWidth="1"/>
    <col min="15111" max="15111" width="7.7109375" style="1" customWidth="1"/>
    <col min="15112" max="15112" width="7.5703125" style="1" customWidth="1"/>
    <col min="15113" max="15113" width="9.140625" style="1"/>
    <col min="15114" max="15114" width="11.5703125" style="1" customWidth="1"/>
    <col min="15115" max="15115" width="9.140625" style="1"/>
    <col min="15116" max="15116" width="53.140625" style="1" customWidth="1"/>
    <col min="15117" max="15360" width="9.140625" style="1"/>
    <col min="15361" max="15361" width="9.140625" style="1" customWidth="1"/>
    <col min="15362" max="15362" width="24.7109375" style="1" customWidth="1"/>
    <col min="15363" max="15363" width="7.7109375" style="1" customWidth="1"/>
    <col min="15364" max="15364" width="6.7109375" style="1" customWidth="1"/>
    <col min="15365" max="15365" width="9.42578125" style="1" bestFit="1" customWidth="1"/>
    <col min="15366" max="15366" width="18.42578125" style="1" customWidth="1"/>
    <col min="15367" max="15367" width="7.7109375" style="1" customWidth="1"/>
    <col min="15368" max="15368" width="7.5703125" style="1" customWidth="1"/>
    <col min="15369" max="15369" width="9.140625" style="1"/>
    <col min="15370" max="15370" width="11.5703125" style="1" customWidth="1"/>
    <col min="15371" max="15371" width="9.140625" style="1"/>
    <col min="15372" max="15372" width="53.140625" style="1" customWidth="1"/>
    <col min="15373" max="15616" width="9.140625" style="1"/>
    <col min="15617" max="15617" width="9.140625" style="1" customWidth="1"/>
    <col min="15618" max="15618" width="24.7109375" style="1" customWidth="1"/>
    <col min="15619" max="15619" width="7.7109375" style="1" customWidth="1"/>
    <col min="15620" max="15620" width="6.7109375" style="1" customWidth="1"/>
    <col min="15621" max="15621" width="9.42578125" style="1" bestFit="1" customWidth="1"/>
    <col min="15622" max="15622" width="18.42578125" style="1" customWidth="1"/>
    <col min="15623" max="15623" width="7.7109375" style="1" customWidth="1"/>
    <col min="15624" max="15624" width="7.5703125" style="1" customWidth="1"/>
    <col min="15625" max="15625" width="9.140625" style="1"/>
    <col min="15626" max="15626" width="11.5703125" style="1" customWidth="1"/>
    <col min="15627" max="15627" width="9.140625" style="1"/>
    <col min="15628" max="15628" width="53.140625" style="1" customWidth="1"/>
    <col min="15629" max="15872" width="9.140625" style="1"/>
    <col min="15873" max="15873" width="9.140625" style="1" customWidth="1"/>
    <col min="15874" max="15874" width="24.7109375" style="1" customWidth="1"/>
    <col min="15875" max="15875" width="7.7109375" style="1" customWidth="1"/>
    <col min="15876" max="15876" width="6.7109375" style="1" customWidth="1"/>
    <col min="15877" max="15877" width="9.42578125" style="1" bestFit="1" customWidth="1"/>
    <col min="15878" max="15878" width="18.42578125" style="1" customWidth="1"/>
    <col min="15879" max="15879" width="7.7109375" style="1" customWidth="1"/>
    <col min="15880" max="15880" width="7.5703125" style="1" customWidth="1"/>
    <col min="15881" max="15881" width="9.140625" style="1"/>
    <col min="15882" max="15882" width="11.5703125" style="1" customWidth="1"/>
    <col min="15883" max="15883" width="9.140625" style="1"/>
    <col min="15884" max="15884" width="53.140625" style="1" customWidth="1"/>
    <col min="15885" max="16128" width="9.140625" style="1"/>
    <col min="16129" max="16129" width="9.140625" style="1" customWidth="1"/>
    <col min="16130" max="16130" width="24.7109375" style="1" customWidth="1"/>
    <col min="16131" max="16131" width="7.7109375" style="1" customWidth="1"/>
    <col min="16132" max="16132" width="6.7109375" style="1" customWidth="1"/>
    <col min="16133" max="16133" width="9.42578125" style="1" bestFit="1" customWidth="1"/>
    <col min="16134" max="16134" width="18.42578125" style="1" customWidth="1"/>
    <col min="16135" max="16135" width="7.7109375" style="1" customWidth="1"/>
    <col min="16136" max="16136" width="7.5703125" style="1" customWidth="1"/>
    <col min="16137" max="16137" width="9.140625" style="1"/>
    <col min="16138" max="16138" width="11.5703125" style="1" customWidth="1"/>
    <col min="16139" max="16139" width="9.140625" style="1"/>
    <col min="16140" max="16140" width="53.140625" style="1" customWidth="1"/>
    <col min="16141" max="16384" width="9.140625" style="1"/>
  </cols>
  <sheetData>
    <row r="2" spans="1:12" s="2" customFormat="1" ht="15.75" x14ac:dyDescent="0.25">
      <c r="A2" s="204" t="s">
        <v>0</v>
      </c>
      <c r="B2" s="204"/>
      <c r="C2" s="204"/>
      <c r="D2" s="204"/>
      <c r="E2" s="204"/>
    </row>
    <row r="3" spans="1:12" ht="6.75" customHeight="1" x14ac:dyDescent="0.2">
      <c r="A3" s="3"/>
      <c r="B3" s="4"/>
      <c r="C3" s="4"/>
      <c r="D3" s="4"/>
      <c r="E3" s="4"/>
      <c r="F3" s="5"/>
      <c r="G3" s="5"/>
      <c r="H3" s="5"/>
      <c r="I3" s="5"/>
      <c r="J3" s="5"/>
      <c r="K3" s="5"/>
      <c r="L3" s="5"/>
    </row>
    <row r="4" spans="1:12" ht="30.75" customHeight="1" x14ac:dyDescent="0.2">
      <c r="A4" s="6"/>
      <c r="B4" s="205" t="s">
        <v>80</v>
      </c>
      <c r="C4" s="205"/>
      <c r="D4" s="205"/>
      <c r="E4" s="205"/>
      <c r="F4" s="205"/>
      <c r="G4" s="205"/>
      <c r="H4" s="205"/>
      <c r="I4" s="5"/>
      <c r="J4" s="5"/>
      <c r="K4" s="5"/>
      <c r="L4" s="5"/>
    </row>
    <row r="5" spans="1:12" ht="15.75" customHeight="1" x14ac:dyDescent="0.2">
      <c r="A5" s="6"/>
      <c r="B5" s="4"/>
      <c r="C5" s="4"/>
      <c r="D5" s="4"/>
      <c r="E5" s="4"/>
      <c r="F5" s="5"/>
      <c r="G5" s="5"/>
      <c r="H5" s="5"/>
      <c r="I5" s="5"/>
      <c r="J5" s="5"/>
      <c r="K5" s="5"/>
      <c r="L5" s="5"/>
    </row>
    <row r="6" spans="1:12" ht="15.75" x14ac:dyDescent="0.25">
      <c r="A6" s="204" t="s">
        <v>1</v>
      </c>
      <c r="B6" s="206"/>
      <c r="C6" s="206"/>
      <c r="D6" s="206"/>
      <c r="E6" s="206"/>
      <c r="F6" s="206"/>
      <c r="G6" s="206"/>
      <c r="H6" s="206"/>
    </row>
    <row r="7" spans="1:12" ht="9" customHeight="1" x14ac:dyDescent="0.25">
      <c r="A7" s="7"/>
      <c r="B7" s="8"/>
      <c r="C7" s="8"/>
      <c r="D7" s="8"/>
      <c r="E7" s="8"/>
      <c r="F7" s="8"/>
      <c r="G7" s="8"/>
      <c r="H7" s="8"/>
    </row>
    <row r="8" spans="1:12" ht="90.75" customHeight="1" x14ac:dyDescent="0.2">
      <c r="A8" s="9"/>
      <c r="B8" s="207" t="s">
        <v>2</v>
      </c>
      <c r="C8" s="207"/>
      <c r="D8" s="207"/>
      <c r="E8" s="207"/>
      <c r="F8" s="207"/>
      <c r="G8" s="207"/>
      <c r="H8" s="207"/>
      <c r="I8" s="1">
        <v>1.0349999999999999</v>
      </c>
    </row>
    <row r="9" spans="1:12" ht="15.75" customHeight="1" x14ac:dyDescent="0.2">
      <c r="A9" s="9"/>
      <c r="B9" s="10"/>
      <c r="C9" s="10"/>
      <c r="D9" s="10"/>
      <c r="E9" s="10"/>
      <c r="F9" s="10"/>
      <c r="G9" s="10"/>
      <c r="H9" s="10"/>
    </row>
    <row r="10" spans="1:12" ht="15.75" x14ac:dyDescent="0.25">
      <c r="A10" s="204" t="s">
        <v>3</v>
      </c>
      <c r="B10" s="204"/>
      <c r="C10" s="204"/>
      <c r="D10" s="204"/>
      <c r="E10" s="204"/>
      <c r="F10" s="204"/>
      <c r="G10" s="204"/>
      <c r="H10" s="204"/>
    </row>
    <row r="11" spans="1:12" ht="9" customHeight="1" x14ac:dyDescent="0.25">
      <c r="A11" s="11"/>
      <c r="B11" s="11"/>
      <c r="C11" s="11"/>
      <c r="D11" s="11"/>
      <c r="E11" s="11"/>
      <c r="F11" s="11"/>
      <c r="G11" s="8"/>
      <c r="H11" s="11"/>
    </row>
    <row r="12" spans="1:12" ht="14.25" x14ac:dyDescent="0.2">
      <c r="A12" s="12"/>
      <c r="B12" s="13" t="s">
        <v>4</v>
      </c>
      <c r="C12" s="14"/>
      <c r="D12" s="14"/>
      <c r="F12" s="15">
        <v>225</v>
      </c>
      <c r="G12" s="16" t="s">
        <v>5</v>
      </c>
      <c r="H12" s="16"/>
      <c r="I12" s="17"/>
    </row>
    <row r="13" spans="1:12" ht="14.25" x14ac:dyDescent="0.2">
      <c r="A13" s="12"/>
      <c r="B13" s="13" t="s">
        <v>6</v>
      </c>
      <c r="C13" s="14"/>
      <c r="D13" s="14"/>
      <c r="F13" s="15">
        <v>150</v>
      </c>
      <c r="G13" s="16" t="s">
        <v>5</v>
      </c>
      <c r="H13" s="16"/>
      <c r="I13" s="17"/>
    </row>
    <row r="14" spans="1:12" ht="14.25" x14ac:dyDescent="0.2">
      <c r="A14" s="12"/>
      <c r="B14" s="13" t="s">
        <v>7</v>
      </c>
      <c r="C14" s="14"/>
      <c r="D14" s="14"/>
      <c r="F14" s="18"/>
      <c r="G14" s="16"/>
      <c r="H14" s="16"/>
      <c r="I14" s="17"/>
    </row>
    <row r="15" spans="1:12" ht="14.25" x14ac:dyDescent="0.2">
      <c r="A15" s="12"/>
      <c r="B15" s="19" t="s">
        <v>8</v>
      </c>
      <c r="C15" s="20"/>
      <c r="D15" s="20"/>
      <c r="E15" s="21"/>
      <c r="F15" s="15">
        <v>889</v>
      </c>
      <c r="G15" s="16" t="s">
        <v>5</v>
      </c>
      <c r="H15" s="16"/>
      <c r="I15" s="17"/>
    </row>
    <row r="16" spans="1:12" ht="14.25" x14ac:dyDescent="0.2">
      <c r="A16" s="12"/>
      <c r="B16" s="19" t="s">
        <v>9</v>
      </c>
      <c r="C16" s="20"/>
      <c r="D16" s="20"/>
      <c r="E16" s="21"/>
      <c r="F16" s="15">
        <v>900</v>
      </c>
      <c r="G16" s="16" t="s">
        <v>5</v>
      </c>
      <c r="H16" s="16"/>
      <c r="I16" s="17"/>
    </row>
    <row r="17" spans="1:9" ht="14.25" x14ac:dyDescent="0.2">
      <c r="A17" s="12"/>
      <c r="B17" s="19" t="s">
        <v>10</v>
      </c>
      <c r="C17" s="20"/>
      <c r="D17" s="20"/>
      <c r="E17" s="21"/>
      <c r="F17" s="15">
        <v>1040</v>
      </c>
      <c r="G17" s="16" t="s">
        <v>5</v>
      </c>
      <c r="H17" s="16"/>
      <c r="I17" s="17"/>
    </row>
    <row r="18" spans="1:9" ht="14.25" x14ac:dyDescent="0.2">
      <c r="A18" s="12"/>
      <c r="B18" s="19" t="s">
        <v>11</v>
      </c>
      <c r="C18" s="20"/>
      <c r="D18" s="20"/>
      <c r="E18" s="21"/>
      <c r="F18" s="15">
        <v>1125</v>
      </c>
      <c r="G18" s="16" t="s">
        <v>5</v>
      </c>
      <c r="H18" s="16"/>
      <c r="I18" s="17"/>
    </row>
    <row r="19" spans="1:9" ht="45" customHeight="1" x14ac:dyDescent="0.2">
      <c r="A19" s="12"/>
      <c r="B19" s="207" t="s">
        <v>66</v>
      </c>
      <c r="C19" s="207"/>
      <c r="D19" s="207"/>
      <c r="E19" s="207"/>
      <c r="F19" s="207"/>
      <c r="G19" s="207"/>
      <c r="H19" s="207"/>
      <c r="I19" s="17"/>
    </row>
    <row r="20" spans="1:9" ht="49.5" customHeight="1" x14ac:dyDescent="0.2">
      <c r="A20" s="12"/>
      <c r="B20" s="207"/>
      <c r="C20" s="207"/>
      <c r="D20" s="207"/>
      <c r="E20" s="207"/>
      <c r="F20" s="207"/>
      <c r="G20" s="207"/>
      <c r="H20" s="207"/>
      <c r="I20" s="17"/>
    </row>
    <row r="21" spans="1:9" ht="13.5" customHeight="1" x14ac:dyDescent="0.2">
      <c r="A21" s="208" t="s">
        <v>12</v>
      </c>
      <c r="B21" s="208"/>
      <c r="C21" s="208"/>
      <c r="D21" s="208"/>
      <c r="E21" s="208"/>
      <c r="F21" s="208"/>
      <c r="G21" s="208"/>
      <c r="H21" s="208"/>
    </row>
    <row r="22" spans="1:9" ht="9" customHeight="1" x14ac:dyDescent="0.2">
      <c r="A22" s="9"/>
      <c r="B22" s="22"/>
      <c r="C22" s="22"/>
      <c r="D22" s="22"/>
      <c r="E22" s="22"/>
      <c r="F22" s="22"/>
      <c r="G22" s="22"/>
      <c r="H22" s="22"/>
    </row>
    <row r="23" spans="1:9" ht="45" customHeight="1" x14ac:dyDescent="0.2">
      <c r="A23" s="9"/>
      <c r="B23" s="207" t="s">
        <v>13</v>
      </c>
      <c r="C23" s="207"/>
      <c r="D23" s="207"/>
      <c r="E23" s="207"/>
      <c r="F23" s="207"/>
      <c r="G23" s="207"/>
      <c r="H23" s="207"/>
    </row>
    <row r="24" spans="1:9" ht="22.5" customHeight="1" x14ac:dyDescent="0.2">
      <c r="A24" s="12"/>
      <c r="B24" s="12"/>
      <c r="C24" s="23"/>
      <c r="D24" s="23"/>
      <c r="E24" s="24"/>
      <c r="F24" s="25"/>
      <c r="G24" s="26"/>
      <c r="H24" s="27"/>
    </row>
    <row r="25" spans="1:9" ht="15.75" x14ac:dyDescent="0.25">
      <c r="A25" s="209" t="s">
        <v>14</v>
      </c>
      <c r="B25" s="210"/>
      <c r="C25" s="210"/>
      <c r="D25" s="210"/>
      <c r="E25" s="210"/>
      <c r="F25" s="210"/>
      <c r="G25" s="210"/>
      <c r="H25" s="210"/>
    </row>
    <row r="26" spans="1:9" ht="9" customHeight="1" x14ac:dyDescent="0.25">
      <c r="A26" s="28"/>
      <c r="B26" s="28"/>
      <c r="C26" s="28"/>
      <c r="D26" s="28"/>
      <c r="E26" s="28"/>
      <c r="F26" s="28"/>
      <c r="G26" s="28"/>
      <c r="H26" s="28"/>
    </row>
    <row r="27" spans="1:9" ht="15" customHeight="1" x14ac:dyDescent="0.25">
      <c r="A27" s="28"/>
      <c r="B27" s="29" t="s">
        <v>15</v>
      </c>
      <c r="C27" s="28"/>
      <c r="D27" s="28"/>
      <c r="E27" s="28"/>
      <c r="F27" s="28"/>
      <c r="G27" s="28"/>
      <c r="H27" s="28"/>
    </row>
    <row r="28" spans="1:9" ht="9" customHeight="1" x14ac:dyDescent="0.25">
      <c r="A28" s="28"/>
      <c r="B28" s="28"/>
      <c r="C28" s="28"/>
      <c r="D28" s="28"/>
      <c r="E28" s="28"/>
      <c r="F28" s="28"/>
      <c r="G28" s="28"/>
      <c r="H28" s="28"/>
    </row>
    <row r="29" spans="1:9" ht="14.25" customHeight="1" x14ac:dyDescent="0.25">
      <c r="A29" s="28"/>
      <c r="B29" s="202" t="s">
        <v>16</v>
      </c>
      <c r="C29" s="202"/>
      <c r="D29" s="202"/>
      <c r="E29" s="202"/>
      <c r="F29" s="202"/>
      <c r="G29" s="202"/>
      <c r="H29" s="202"/>
    </row>
    <row r="30" spans="1:9" ht="14.25" customHeight="1" x14ac:dyDescent="0.25">
      <c r="A30" s="28"/>
      <c r="B30" s="202" t="s">
        <v>17</v>
      </c>
      <c r="C30" s="202"/>
      <c r="D30" s="202"/>
      <c r="E30" s="202"/>
      <c r="F30" s="202"/>
      <c r="G30" s="202"/>
      <c r="H30" s="202"/>
    </row>
    <row r="31" spans="1:9" ht="14.25" customHeight="1" x14ac:dyDescent="0.25">
      <c r="A31" s="28"/>
      <c r="B31" s="202" t="s">
        <v>18</v>
      </c>
      <c r="C31" s="202"/>
      <c r="D31" s="202"/>
      <c r="E31" s="202"/>
      <c r="F31" s="202"/>
      <c r="G31" s="202"/>
      <c r="H31" s="202"/>
    </row>
    <row r="32" spans="1:9" ht="14.25" customHeight="1" x14ac:dyDescent="0.25">
      <c r="A32" s="28"/>
      <c r="B32" s="28"/>
      <c r="C32" s="28"/>
      <c r="D32" s="28"/>
      <c r="E32" s="28"/>
      <c r="F32" s="28"/>
      <c r="G32" s="28"/>
      <c r="H32" s="28"/>
    </row>
    <row r="33" spans="1:8" ht="15" customHeight="1" x14ac:dyDescent="0.25">
      <c r="A33" s="28"/>
      <c r="B33" s="29" t="s">
        <v>19</v>
      </c>
      <c r="C33" s="28"/>
      <c r="D33" s="28"/>
      <c r="E33" s="28"/>
      <c r="F33" s="28"/>
      <c r="G33" s="28"/>
      <c r="H33" s="28"/>
    </row>
    <row r="34" spans="1:8" ht="9" customHeight="1" x14ac:dyDescent="0.25">
      <c r="A34" s="28"/>
      <c r="B34" s="28"/>
      <c r="C34" s="28"/>
      <c r="D34" s="28"/>
      <c r="E34" s="28"/>
      <c r="F34" s="28"/>
      <c r="G34" s="28"/>
      <c r="H34" s="28"/>
    </row>
    <row r="35" spans="1:8" ht="14.25" customHeight="1" x14ac:dyDescent="0.25">
      <c r="A35" s="28"/>
      <c r="B35" s="201" t="s">
        <v>20</v>
      </c>
      <c r="C35" s="201"/>
      <c r="D35" s="201"/>
      <c r="E35" s="201"/>
      <c r="F35" s="201"/>
      <c r="G35" s="201"/>
      <c r="H35" s="201"/>
    </row>
    <row r="36" spans="1:8" ht="14.25" customHeight="1" x14ac:dyDescent="0.25">
      <c r="A36" s="28"/>
      <c r="B36" s="201" t="s">
        <v>17</v>
      </c>
      <c r="C36" s="201"/>
      <c r="D36" s="201"/>
      <c r="E36" s="201"/>
      <c r="F36" s="201"/>
      <c r="G36" s="201"/>
      <c r="H36" s="201"/>
    </row>
    <row r="37" spans="1:8" ht="14.25" customHeight="1" x14ac:dyDescent="0.25">
      <c r="A37" s="28"/>
      <c r="B37" s="201" t="s">
        <v>21</v>
      </c>
      <c r="C37" s="201"/>
      <c r="D37" s="201"/>
      <c r="E37" s="201"/>
      <c r="F37" s="201"/>
      <c r="G37" s="201"/>
      <c r="H37" s="201"/>
    </row>
    <row r="38" spans="1:8" ht="14.25" customHeight="1" x14ac:dyDescent="0.25">
      <c r="A38" s="28"/>
      <c r="B38" s="202" t="s">
        <v>18</v>
      </c>
      <c r="C38" s="202"/>
      <c r="D38" s="202"/>
      <c r="E38" s="202"/>
      <c r="F38" s="202"/>
      <c r="G38" s="202"/>
      <c r="H38" s="202"/>
    </row>
    <row r="39" spans="1:8" ht="14.25" customHeight="1" x14ac:dyDescent="0.25">
      <c r="A39" s="28"/>
      <c r="B39" s="105"/>
      <c r="C39" s="105"/>
      <c r="D39" s="105"/>
      <c r="E39" s="105"/>
      <c r="F39" s="105"/>
      <c r="G39" s="105"/>
      <c r="H39" s="105"/>
    </row>
    <row r="40" spans="1:8" x14ac:dyDescent="0.2">
      <c r="A40" s="203" t="s">
        <v>22</v>
      </c>
      <c r="B40" s="203"/>
      <c r="C40" s="30"/>
      <c r="D40" s="30"/>
      <c r="E40" s="30"/>
      <c r="F40" s="31"/>
      <c r="G40" s="32"/>
      <c r="H40" s="33"/>
    </row>
    <row r="41" spans="1:8" x14ac:dyDescent="0.2">
      <c r="A41" s="200" t="s">
        <v>23</v>
      </c>
      <c r="B41" s="200"/>
    </row>
    <row r="42" spans="1:8" x14ac:dyDescent="0.2">
      <c r="A42" s="34"/>
    </row>
    <row r="43" spans="1:8" ht="9" customHeight="1" x14ac:dyDescent="0.2">
      <c r="A43" s="34"/>
    </row>
    <row r="44" spans="1:8" x14ac:dyDescent="0.2">
      <c r="A44" s="35"/>
    </row>
    <row r="45" spans="1:8" x14ac:dyDescent="0.2">
      <c r="A45" s="12"/>
    </row>
    <row r="46" spans="1:8" x14ac:dyDescent="0.2">
      <c r="A46" s="12"/>
    </row>
    <row r="49" spans="1:5" x14ac:dyDescent="0.2">
      <c r="E49" s="1" t="s">
        <v>24</v>
      </c>
    </row>
    <row r="52" spans="1:5" ht="14.25" x14ac:dyDescent="0.2">
      <c r="A52" s="17"/>
    </row>
  </sheetData>
  <mergeCells count="18">
    <mergeCell ref="B31:H31"/>
    <mergeCell ref="A2:E2"/>
    <mergeCell ref="B4:H4"/>
    <mergeCell ref="A6:H6"/>
    <mergeCell ref="B8:H8"/>
    <mergeCell ref="A10:H10"/>
    <mergeCell ref="B19:H20"/>
    <mergeCell ref="A21:H21"/>
    <mergeCell ref="B23:H23"/>
    <mergeCell ref="A25:H25"/>
    <mergeCell ref="B29:H29"/>
    <mergeCell ref="B30:H30"/>
    <mergeCell ref="A41:B41"/>
    <mergeCell ref="B35:H35"/>
    <mergeCell ref="B36:H36"/>
    <mergeCell ref="B37:H37"/>
    <mergeCell ref="B38:H38"/>
    <mergeCell ref="A40:B40"/>
  </mergeCells>
  <printOptions horizontalCentered="1"/>
  <pageMargins left="0.94488188976377963" right="0.94488188976377963" top="0.98425196850393704" bottom="0.78740157480314965"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LSL calc</vt:lpstr>
      <vt:lpstr>Website calculators</vt:lpstr>
      <vt:lpstr>150501 p1</vt:lpstr>
      <vt:lpstr>150501 p2</vt:lpstr>
      <vt:lpstr>Sheet1</vt:lpstr>
      <vt:lpstr>Sheet2</vt:lpstr>
      <vt:lpstr>Sheet3</vt:lpstr>
      <vt:lpstr>'150501 p1'!Print_Area</vt:lpstr>
      <vt:lpstr>'150501 p2'!Print_Area</vt:lpstr>
      <vt:lpstr>'LSL calc'!Print_Area</vt:lpstr>
      <vt:lpstr>yes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Sketcher</dc:creator>
  <cp:lastModifiedBy>Kathleen Wex</cp:lastModifiedBy>
  <cp:lastPrinted>2017-02-01T05:51:21Z</cp:lastPrinted>
  <dcterms:created xsi:type="dcterms:W3CDTF">2014-11-28T01:58:51Z</dcterms:created>
  <dcterms:modified xsi:type="dcterms:W3CDTF">2018-01-09T01:16:34Z</dcterms:modified>
</cp:coreProperties>
</file>